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80" windowHeight="10875" activeTab="0"/>
  </bookViews>
  <sheets>
    <sheet name="Rosca metrica" sheetId="1" r:id="rId1"/>
    <sheet name="Rosca WithWorth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<sst xmlns="http://schemas.openxmlformats.org/spreadsheetml/2006/main" count="120" uniqueCount="50">
  <si>
    <t>Núcleo tca</t>
  </si>
  <si>
    <t>d</t>
  </si>
  <si>
    <t>d1</t>
  </si>
  <si>
    <t>cm2</t>
  </si>
  <si>
    <t>d2</t>
  </si>
  <si>
    <t>p</t>
  </si>
  <si>
    <t>h1</t>
  </si>
  <si>
    <t>h2</t>
  </si>
  <si>
    <t>r</t>
  </si>
  <si>
    <t>d'</t>
  </si>
  <si>
    <t>d'1</t>
  </si>
  <si>
    <t>TORNILLO</t>
  </si>
  <si>
    <t>TUERCA</t>
  </si>
  <si>
    <t>Alt rosca</t>
  </si>
  <si>
    <t>R portante</t>
  </si>
  <si>
    <t>Acero laminado y estirado</t>
  </si>
  <si>
    <t>60-75</t>
  </si>
  <si>
    <t>Acero al Cr y C</t>
  </si>
  <si>
    <t>HSS</t>
  </si>
  <si>
    <t>70-75</t>
  </si>
  <si>
    <t>Fundición acero</t>
  </si>
  <si>
    <t>Aluminio forfado</t>
  </si>
  <si>
    <t>Aluminio fundido</t>
  </si>
  <si>
    <t>Cobre repujado</t>
  </si>
  <si>
    <t>Latón amarillo</t>
  </si>
  <si>
    <t>Latón extruído</t>
  </si>
  <si>
    <t>Bronce manganeso</t>
  </si>
  <si>
    <t>55-60</t>
  </si>
  <si>
    <t>Monel</t>
  </si>
  <si>
    <t>50-60</t>
  </si>
  <si>
    <t>Bronce</t>
  </si>
  <si>
    <t>Ø medio</t>
  </si>
  <si>
    <t>Ø tca</t>
  </si>
  <si>
    <t>Ø taladro</t>
  </si>
  <si>
    <t>oficial</t>
  </si>
  <si>
    <t>calcul.</t>
  </si>
  <si>
    <t>% tolerancia taladro TOL</t>
  </si>
  <si>
    <t>TOL</t>
  </si>
  <si>
    <t>("Máquinas.Prontuario", Nicolás Larburu, Ed. Paraninfo; "The model engineer's handbook", Tubal Cain, Nexus)</t>
  </si>
  <si>
    <t>Radio</t>
  </si>
  <si>
    <t>Ø rosca</t>
  </si>
  <si>
    <t>Núcleo</t>
  </si>
  <si>
    <t>Paso</t>
  </si>
  <si>
    <t>pulgadas</t>
  </si>
  <si>
    <t>DN</t>
  </si>
  <si>
    <t>hilos/pulg.</t>
  </si>
  <si>
    <t>n</t>
  </si>
  <si>
    <t>TORNILLO WITHWORTH</t>
  </si>
  <si>
    <t>TUERCA WITHWORTH</t>
  </si>
  <si>
    <t>TORNILLO WITHWORTH OTROS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</si>
</sst>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\ &quot;pta&quot;"/>
    <numFmt numFmtId="181" formatCode="#,##0.0"/>
    <numFmt numFmtId="182" formatCode="d/m/yyyy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7" fontId="2" fillId="0" borderId="3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/>
      <protection locked="0"/>
    </xf>
    <xf numFmtId="0" fontId="2" fillId="4" borderId="6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/>
    </xf>
    <xf numFmtId="0" fontId="2" fillId="0" borderId="3" xfId="0" applyFont="1" applyBorder="1" applyAlignment="1">
      <alignment/>
    </xf>
    <xf numFmtId="178" fontId="2" fillId="4" borderId="16" xfId="0" applyNumberFormat="1" applyFont="1" applyFill="1" applyBorder="1" applyAlignment="1" applyProtection="1">
      <alignment/>
      <protection locked="0"/>
    </xf>
    <xf numFmtId="181" fontId="2" fillId="4" borderId="11" xfId="0" applyNumberFormat="1" applyFont="1" applyFill="1" applyBorder="1" applyAlignment="1" applyProtection="1">
      <alignment/>
      <protection locked="0"/>
    </xf>
    <xf numFmtId="181" fontId="2" fillId="4" borderId="12" xfId="0" applyNumberFormat="1" applyFont="1" applyFill="1" applyBorder="1" applyAlignment="1" applyProtection="1">
      <alignment/>
      <protection locked="0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/>
    </xf>
    <xf numFmtId="0" fontId="2" fillId="4" borderId="4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/>
      <protection locked="0"/>
    </xf>
    <xf numFmtId="0" fontId="2" fillId="3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9" fontId="2" fillId="0" borderId="17" xfId="0" applyNumberFormat="1" applyFont="1" applyBorder="1" applyAlignment="1">
      <alignment/>
    </xf>
    <xf numFmtId="0" fontId="2" fillId="4" borderId="23" xfId="0" applyFont="1" applyFill="1" applyBorder="1" applyAlignment="1" applyProtection="1">
      <alignment/>
      <protection locked="0"/>
    </xf>
    <xf numFmtId="17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9" fontId="2" fillId="0" borderId="13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13" fontId="0" fillId="0" borderId="0" xfId="0" applyNumberFormat="1" applyBorder="1" applyAlignment="1">
      <alignment/>
    </xf>
    <xf numFmtId="0" fontId="2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3" fontId="0" fillId="4" borderId="27" xfId="0" applyNumberFormat="1" applyFill="1" applyBorder="1" applyAlignment="1" applyProtection="1">
      <alignment/>
      <protection locked="0"/>
    </xf>
    <xf numFmtId="13" fontId="2" fillId="4" borderId="5" xfId="0" applyNumberFormat="1" applyFont="1" applyFill="1" applyBorder="1" applyAlignment="1" applyProtection="1">
      <alignment/>
      <protection locked="0"/>
    </xf>
    <xf numFmtId="13" fontId="0" fillId="4" borderId="28" xfId="0" applyNumberFormat="1" applyFill="1" applyBorder="1" applyAlignment="1" applyProtection="1">
      <alignment/>
      <protection locked="0"/>
    </xf>
    <xf numFmtId="13" fontId="2" fillId="4" borderId="8" xfId="0" applyNumberFormat="1" applyFont="1" applyFill="1" applyBorder="1" applyAlignment="1" applyProtection="1">
      <alignment/>
      <protection locked="0"/>
    </xf>
    <xf numFmtId="13" fontId="0" fillId="4" borderId="29" xfId="0" applyNumberFormat="1" applyFill="1" applyBorder="1" applyAlignment="1" applyProtection="1">
      <alignment/>
      <protection locked="0"/>
    </xf>
    <xf numFmtId="13" fontId="2" fillId="4" borderId="1" xfId="0" applyNumberFormat="1" applyFont="1" applyFill="1" applyBorder="1" applyAlignment="1" applyProtection="1">
      <alignment/>
      <protection locked="0"/>
    </xf>
    <xf numFmtId="13" fontId="0" fillId="4" borderId="30" xfId="0" applyNumberFormat="1" applyFill="1" applyBorder="1" applyAlignment="1" applyProtection="1">
      <alignment/>
      <protection locked="0"/>
    </xf>
    <xf numFmtId="13" fontId="2" fillId="4" borderId="17" xfId="0" applyNumberFormat="1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/>
      <protection locked="0"/>
    </xf>
    <xf numFmtId="13" fontId="0" fillId="0" borderId="27" xfId="0" applyNumberFormat="1" applyBorder="1" applyAlignment="1" applyProtection="1">
      <alignment/>
      <protection/>
    </xf>
    <xf numFmtId="13" fontId="2" fillId="0" borderId="5" xfId="0" applyNumberFormat="1" applyFont="1" applyBorder="1" applyAlignment="1" applyProtection="1">
      <alignment/>
      <protection/>
    </xf>
    <xf numFmtId="179" fontId="2" fillId="0" borderId="21" xfId="0" applyNumberFormat="1" applyFont="1" applyBorder="1" applyAlignment="1" applyProtection="1">
      <alignment horizontal="center"/>
      <protection/>
    </xf>
    <xf numFmtId="177" fontId="2" fillId="0" borderId="10" xfId="0" applyNumberFormat="1" applyFont="1" applyBorder="1" applyAlignment="1" applyProtection="1">
      <alignment/>
      <protection/>
    </xf>
    <xf numFmtId="179" fontId="2" fillId="0" borderId="10" xfId="0" applyNumberFormat="1" applyFont="1" applyBorder="1" applyAlignment="1" applyProtection="1">
      <alignment/>
      <protection/>
    </xf>
    <xf numFmtId="179" fontId="2" fillId="0" borderId="13" xfId="0" applyNumberFormat="1" applyFont="1" applyBorder="1" applyAlignment="1" applyProtection="1">
      <alignment/>
      <protection/>
    </xf>
    <xf numFmtId="179" fontId="2" fillId="0" borderId="5" xfId="0" applyNumberFormat="1" applyFont="1" applyBorder="1" applyAlignment="1" applyProtection="1">
      <alignment/>
      <protection/>
    </xf>
    <xf numFmtId="179" fontId="2" fillId="0" borderId="3" xfId="0" applyNumberFormat="1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13" fontId="0" fillId="0" borderId="28" xfId="0" applyNumberFormat="1" applyBorder="1" applyAlignment="1" applyProtection="1">
      <alignment/>
      <protection/>
    </xf>
    <xf numFmtId="13" fontId="2" fillId="0" borderId="8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177" fontId="2" fillId="0" borderId="6" xfId="0" applyNumberFormat="1" applyFont="1" applyBorder="1" applyAlignment="1" applyProtection="1">
      <alignment/>
      <protection/>
    </xf>
    <xf numFmtId="179" fontId="2" fillId="0" borderId="6" xfId="0" applyNumberFormat="1" applyFont="1" applyBorder="1" applyAlignment="1" applyProtection="1">
      <alignment/>
      <protection/>
    </xf>
    <xf numFmtId="179" fontId="2" fillId="0" borderId="11" xfId="0" applyNumberFormat="1" applyFont="1" applyBorder="1" applyAlignment="1" applyProtection="1">
      <alignment/>
      <protection/>
    </xf>
    <xf numFmtId="179" fontId="2" fillId="0" borderId="8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13" fontId="0" fillId="0" borderId="29" xfId="0" applyNumberFormat="1" applyBorder="1" applyAlignment="1" applyProtection="1">
      <alignment/>
      <protection/>
    </xf>
    <xf numFmtId="13" fontId="2" fillId="0" borderId="1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177" fontId="2" fillId="0" borderId="2" xfId="0" applyNumberFormat="1" applyFont="1" applyBorder="1" applyAlignment="1" applyProtection="1">
      <alignment/>
      <protection/>
    </xf>
    <xf numFmtId="179" fontId="2" fillId="0" borderId="2" xfId="0" applyNumberFormat="1" applyFont="1" applyBorder="1" applyAlignment="1" applyProtection="1">
      <alignment/>
      <protection/>
    </xf>
    <xf numFmtId="179" fontId="2" fillId="0" borderId="12" xfId="0" applyNumberFormat="1" applyFont="1" applyBorder="1" applyAlignment="1" applyProtection="1">
      <alignment/>
      <protection/>
    </xf>
    <xf numFmtId="179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177" fontId="2" fillId="0" borderId="3" xfId="0" applyNumberFormat="1" applyFont="1" applyBorder="1" applyAlignment="1" applyProtection="1">
      <alignment/>
      <protection/>
    </xf>
    <xf numFmtId="179" fontId="2" fillId="0" borderId="16" xfId="0" applyNumberFormat="1" applyFont="1" applyBorder="1" applyAlignment="1" applyProtection="1">
      <alignment/>
      <protection/>
    </xf>
    <xf numFmtId="13" fontId="0" fillId="0" borderId="30" xfId="0" applyNumberFormat="1" applyBorder="1" applyAlignment="1" applyProtection="1">
      <alignment/>
      <protection/>
    </xf>
    <xf numFmtId="13" fontId="2" fillId="0" borderId="17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179" fontId="2" fillId="0" borderId="1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9" fontId="2" fillId="0" borderId="24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/>
    </xf>
    <xf numFmtId="0" fontId="0" fillId="0" borderId="23" xfId="0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9</xdr:col>
      <xdr:colOff>447675</xdr:colOff>
      <xdr:row>14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6483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4">
      <selection activeCell="N46" sqref="N46"/>
    </sheetView>
  </sheetViews>
  <sheetFormatPr defaultColWidth="11.421875" defaultRowHeight="12.75"/>
  <cols>
    <col min="1" max="1" width="9.00390625" style="0" customWidth="1"/>
    <col min="2" max="2" width="7.57421875" style="0" bestFit="1" customWidth="1"/>
    <col min="3" max="3" width="7.140625" style="0" bestFit="1" customWidth="1"/>
    <col min="4" max="4" width="8.421875" style="0" bestFit="1" customWidth="1"/>
    <col min="5" max="5" width="5.57421875" style="0" bestFit="1" customWidth="1"/>
    <col min="6" max="6" width="9.00390625" style="0" bestFit="1" customWidth="1"/>
    <col min="7" max="7" width="10.140625" style="0" bestFit="1" customWidth="1"/>
    <col min="8" max="8" width="6.7109375" style="0" bestFit="1" customWidth="1"/>
    <col min="9" max="9" width="9.00390625" style="0" bestFit="1" customWidth="1"/>
    <col min="10" max="10" width="10.421875" style="0" bestFit="1" customWidth="1"/>
    <col min="11" max="11" width="7.140625" style="0" bestFit="1" customWidth="1"/>
    <col min="12" max="12" width="6.57421875" style="0" customWidth="1"/>
    <col min="13" max="13" width="5.140625" style="0" customWidth="1"/>
    <col min="14" max="14" width="18.57421875" style="0" customWidth="1"/>
  </cols>
  <sheetData>
    <row r="1" spans="12:14" ht="12.75">
      <c r="L1" s="134" t="s">
        <v>36</v>
      </c>
      <c r="M1" s="135"/>
      <c r="N1" s="136"/>
    </row>
    <row r="2" spans="12:14" ht="12.75">
      <c r="L2" s="43" t="s">
        <v>16</v>
      </c>
      <c r="M2" s="132" t="s">
        <v>15</v>
      </c>
      <c r="N2" s="133"/>
    </row>
    <row r="3" spans="12:14" ht="12.75">
      <c r="L3" s="43">
        <v>50</v>
      </c>
      <c r="M3" s="132" t="s">
        <v>17</v>
      </c>
      <c r="N3" s="133"/>
    </row>
    <row r="4" spans="12:14" ht="12.75">
      <c r="L4" s="43">
        <v>55</v>
      </c>
      <c r="M4" s="132" t="s">
        <v>18</v>
      </c>
      <c r="N4" s="133"/>
    </row>
    <row r="5" spans="12:14" ht="12.75">
      <c r="L5" s="43">
        <v>50</v>
      </c>
      <c r="M5" s="132" t="s">
        <v>18</v>
      </c>
      <c r="N5" s="133"/>
    </row>
    <row r="6" spans="12:14" ht="12.75">
      <c r="L6" s="43" t="s">
        <v>19</v>
      </c>
      <c r="M6" s="132" t="s">
        <v>20</v>
      </c>
      <c r="N6" s="133"/>
    </row>
    <row r="7" spans="12:14" ht="12.75">
      <c r="L7" s="43">
        <v>65</v>
      </c>
      <c r="M7" s="132" t="s">
        <v>21</v>
      </c>
      <c r="N7" s="133"/>
    </row>
    <row r="8" spans="12:14" ht="12.75">
      <c r="L8" s="43">
        <v>75</v>
      </c>
      <c r="M8" s="132" t="s">
        <v>22</v>
      </c>
      <c r="N8" s="133"/>
    </row>
    <row r="9" spans="12:14" ht="12.75">
      <c r="L9" s="43">
        <v>60</v>
      </c>
      <c r="M9" s="132" t="s">
        <v>23</v>
      </c>
      <c r="N9" s="133"/>
    </row>
    <row r="10" spans="12:14" ht="12.75">
      <c r="L10" s="43">
        <v>70</v>
      </c>
      <c r="M10" s="132" t="s">
        <v>24</v>
      </c>
      <c r="N10" s="133"/>
    </row>
    <row r="11" spans="12:14" ht="12.75">
      <c r="L11" s="43">
        <v>65</v>
      </c>
      <c r="M11" s="132" t="s">
        <v>25</v>
      </c>
      <c r="N11" s="133"/>
    </row>
    <row r="12" spans="12:14" ht="12.75">
      <c r="L12" s="43">
        <v>55</v>
      </c>
      <c r="M12" s="132" t="s">
        <v>26</v>
      </c>
      <c r="N12" s="133"/>
    </row>
    <row r="13" spans="12:14" ht="12.75">
      <c r="L13" s="43" t="s">
        <v>27</v>
      </c>
      <c r="M13" s="132" t="s">
        <v>28</v>
      </c>
      <c r="N13" s="133"/>
    </row>
    <row r="14" spans="1:14" ht="13.5" thickBot="1">
      <c r="A14" s="144" t="s">
        <v>38</v>
      </c>
      <c r="B14" s="144"/>
      <c r="C14" s="144"/>
      <c r="D14" s="144"/>
      <c r="E14" s="144"/>
      <c r="F14" s="144"/>
      <c r="G14" s="144"/>
      <c r="H14" s="144"/>
      <c r="I14" s="144"/>
      <c r="J14" s="144"/>
      <c r="L14" s="44" t="s">
        <v>29</v>
      </c>
      <c r="M14" s="137" t="s">
        <v>30</v>
      </c>
      <c r="N14" s="138"/>
    </row>
    <row r="15" ht="13.5" thickBot="1"/>
    <row r="16" spans="1:13" ht="12.75">
      <c r="A16" s="145" t="s">
        <v>11</v>
      </c>
      <c r="B16" s="146"/>
      <c r="C16" s="146"/>
      <c r="D16" s="146"/>
      <c r="E16" s="146"/>
      <c r="F16" s="146"/>
      <c r="G16" s="146"/>
      <c r="H16" s="147"/>
      <c r="I16" s="141" t="s">
        <v>12</v>
      </c>
      <c r="J16" s="142"/>
      <c r="K16" s="142"/>
      <c r="L16" s="142"/>
      <c r="M16" s="143"/>
    </row>
    <row r="17" spans="1:13" ht="12.75">
      <c r="A17" s="26" t="s">
        <v>40</v>
      </c>
      <c r="B17" s="25" t="s">
        <v>41</v>
      </c>
      <c r="C17" s="25" t="s">
        <v>41</v>
      </c>
      <c r="D17" s="25" t="s">
        <v>31</v>
      </c>
      <c r="E17" s="25" t="s">
        <v>42</v>
      </c>
      <c r="F17" s="25" t="s">
        <v>13</v>
      </c>
      <c r="G17" s="25" t="s">
        <v>14</v>
      </c>
      <c r="H17" s="30" t="s">
        <v>39</v>
      </c>
      <c r="I17" s="35" t="s">
        <v>32</v>
      </c>
      <c r="J17" s="22" t="s">
        <v>0</v>
      </c>
      <c r="K17" s="139" t="s">
        <v>33</v>
      </c>
      <c r="L17" s="139"/>
      <c r="M17" s="140"/>
    </row>
    <row r="18" spans="1:13" ht="13.5" thickBot="1">
      <c r="A18" s="5" t="s">
        <v>1</v>
      </c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31" t="s">
        <v>8</v>
      </c>
      <c r="I18" s="36" t="s">
        <v>9</v>
      </c>
      <c r="J18" s="37" t="s">
        <v>10</v>
      </c>
      <c r="K18" s="37" t="s">
        <v>34</v>
      </c>
      <c r="L18" s="38" t="s">
        <v>35</v>
      </c>
      <c r="M18" s="50" t="s">
        <v>37</v>
      </c>
    </row>
    <row r="19" spans="1:13" ht="12.75">
      <c r="A19" s="45">
        <v>2</v>
      </c>
      <c r="B19" s="21">
        <f>A19-0.695*E19*2</f>
        <v>1.444</v>
      </c>
      <c r="C19" s="24">
        <f>PI()*((B19/2)^2)/100</f>
        <v>0.016376619848339016</v>
      </c>
      <c r="D19" s="21">
        <f>B19-(2*0.045*E19)+(0.866*E19)</f>
        <v>1.7544</v>
      </c>
      <c r="E19" s="23">
        <v>0.4</v>
      </c>
      <c r="F19" s="21">
        <f>0.695*E19</f>
        <v>0.27799999999999997</v>
      </c>
      <c r="G19" s="21">
        <f>0.65*E19</f>
        <v>0.26</v>
      </c>
      <c r="H19" s="32">
        <f>0.063*E19</f>
        <v>0.0252</v>
      </c>
      <c r="I19" s="10">
        <f>(2*(0.045*E19))+A19</f>
        <v>2.036</v>
      </c>
      <c r="J19" s="8">
        <f>I19-(2*0.695*E19)</f>
        <v>1.48</v>
      </c>
      <c r="K19" s="39">
        <v>1.6</v>
      </c>
      <c r="L19" s="39">
        <f>A19-(F19*2*M19/100)</f>
        <v>1.6108</v>
      </c>
      <c r="M19" s="51">
        <v>70</v>
      </c>
    </row>
    <row r="20" spans="1:13" ht="12.75">
      <c r="A20" s="43">
        <v>3</v>
      </c>
      <c r="B20" s="13">
        <f>A20-0.695*E20*2</f>
        <v>2.305</v>
      </c>
      <c r="C20" s="12">
        <f>PI()*((B20/2)^2)/100</f>
        <v>0.04172840077084728</v>
      </c>
      <c r="D20" s="13">
        <f>B20-(2*0.045*E20)+(0.866*E20)</f>
        <v>2.693</v>
      </c>
      <c r="E20" s="11">
        <v>0.5</v>
      </c>
      <c r="F20" s="13">
        <f>0.695*E20</f>
        <v>0.3475</v>
      </c>
      <c r="G20" s="13">
        <f>0.65*E20</f>
        <v>0.325</v>
      </c>
      <c r="H20" s="33">
        <f>0.063*E20</f>
        <v>0.0315</v>
      </c>
      <c r="I20" s="15">
        <f aca="true" t="shared" si="0" ref="I20:I51">(2*(0.045*E20))+A20</f>
        <v>3.045</v>
      </c>
      <c r="J20" s="13">
        <f aca="true" t="shared" si="1" ref="J20:J51">I20-(2*0.695*E20)</f>
        <v>2.35</v>
      </c>
      <c r="K20" s="11">
        <v>2.5</v>
      </c>
      <c r="L20" s="11">
        <f>A20-(F20*2*M20/100)</f>
        <v>2.5135</v>
      </c>
      <c r="M20" s="52">
        <v>70</v>
      </c>
    </row>
    <row r="21" spans="1:13" ht="12.75">
      <c r="A21" s="43">
        <v>4</v>
      </c>
      <c r="B21" s="13">
        <f aca="true" t="shared" si="2" ref="B21:B51">A21-0.695*E21*2</f>
        <v>3.027</v>
      </c>
      <c r="C21" s="12">
        <f aca="true" t="shared" si="3" ref="C21:C51">PI()*((B21/2)^2)/100</f>
        <v>0.07196390528308538</v>
      </c>
      <c r="D21" s="13">
        <f aca="true" t="shared" si="4" ref="D21:D51">B21-(2*0.045*E21)+(0.866*E21)</f>
        <v>3.5702</v>
      </c>
      <c r="E21" s="11">
        <v>0.7</v>
      </c>
      <c r="F21" s="13">
        <f aca="true" t="shared" si="5" ref="F21:F51">0.695*E21</f>
        <v>0.48649999999999993</v>
      </c>
      <c r="G21" s="13">
        <f aca="true" t="shared" si="6" ref="G21:G51">0.65*E21</f>
        <v>0.45499999999999996</v>
      </c>
      <c r="H21" s="33">
        <f aca="true" t="shared" si="7" ref="H21:H51">0.063*E21</f>
        <v>0.0441</v>
      </c>
      <c r="I21" s="15">
        <f t="shared" si="0"/>
        <v>4.063</v>
      </c>
      <c r="J21" s="13">
        <f t="shared" si="1"/>
        <v>3.09</v>
      </c>
      <c r="K21" s="11">
        <v>3.3</v>
      </c>
      <c r="L21" s="11">
        <f>A21-(F21*2*M21/100)</f>
        <v>3.3189</v>
      </c>
      <c r="M21" s="52">
        <v>70</v>
      </c>
    </row>
    <row r="22" spans="1:13" ht="12.75">
      <c r="A22" s="43">
        <v>5</v>
      </c>
      <c r="B22" s="13">
        <f t="shared" si="2"/>
        <v>3.888</v>
      </c>
      <c r="C22" s="12">
        <f t="shared" si="3"/>
        <v>0.11872505894516715</v>
      </c>
      <c r="D22" s="13">
        <f t="shared" si="4"/>
        <v>4.5088</v>
      </c>
      <c r="E22" s="11">
        <v>0.8</v>
      </c>
      <c r="F22" s="13">
        <f t="shared" si="5"/>
        <v>0.5559999999999999</v>
      </c>
      <c r="G22" s="13">
        <f t="shared" si="6"/>
        <v>0.52</v>
      </c>
      <c r="H22" s="33">
        <f t="shared" si="7"/>
        <v>0.0504</v>
      </c>
      <c r="I22" s="15">
        <f t="shared" si="0"/>
        <v>5.072</v>
      </c>
      <c r="J22" s="13">
        <f t="shared" si="1"/>
        <v>3.96</v>
      </c>
      <c r="K22" s="11">
        <v>4.2</v>
      </c>
      <c r="L22" s="11">
        <f>A22-(F22*2*M22/100)</f>
        <v>4.2216000000000005</v>
      </c>
      <c r="M22" s="52">
        <v>70</v>
      </c>
    </row>
    <row r="23" spans="1:13" ht="12.75">
      <c r="A23" s="43">
        <v>6</v>
      </c>
      <c r="B23" s="13">
        <f t="shared" si="2"/>
        <v>4.61</v>
      </c>
      <c r="C23" s="12">
        <f t="shared" si="3"/>
        <v>0.16691360308338912</v>
      </c>
      <c r="D23" s="13">
        <f t="shared" si="4"/>
        <v>5.386</v>
      </c>
      <c r="E23" s="11">
        <v>1</v>
      </c>
      <c r="F23" s="13">
        <f t="shared" si="5"/>
        <v>0.695</v>
      </c>
      <c r="G23" s="13">
        <f t="shared" si="6"/>
        <v>0.65</v>
      </c>
      <c r="H23" s="33">
        <f t="shared" si="7"/>
        <v>0.063</v>
      </c>
      <c r="I23" s="15">
        <f t="shared" si="0"/>
        <v>6.09</v>
      </c>
      <c r="J23" s="13">
        <f t="shared" si="1"/>
        <v>4.7</v>
      </c>
      <c r="K23" s="11">
        <v>5</v>
      </c>
      <c r="L23" s="11">
        <f>A23-(F23*2*M23/100)</f>
        <v>5.027</v>
      </c>
      <c r="M23" s="52">
        <v>70</v>
      </c>
    </row>
    <row r="24" spans="1:13" ht="12.75">
      <c r="A24" s="43">
        <v>8</v>
      </c>
      <c r="B24" s="13">
        <f t="shared" si="2"/>
        <v>6.2625</v>
      </c>
      <c r="C24" s="12">
        <f t="shared" si="3"/>
        <v>0.30802456939206707</v>
      </c>
      <c r="D24" s="13">
        <f t="shared" si="4"/>
        <v>7.2325</v>
      </c>
      <c r="E24" s="11">
        <v>1.25</v>
      </c>
      <c r="F24" s="13">
        <f t="shared" si="5"/>
        <v>0.8687499999999999</v>
      </c>
      <c r="G24" s="13">
        <f t="shared" si="6"/>
        <v>0.8125</v>
      </c>
      <c r="H24" s="33">
        <f t="shared" si="7"/>
        <v>0.07875</v>
      </c>
      <c r="I24" s="15">
        <f t="shared" si="0"/>
        <v>8.1125</v>
      </c>
      <c r="J24" s="13">
        <f t="shared" si="1"/>
        <v>6.375000000000001</v>
      </c>
      <c r="K24" s="11">
        <v>6.8</v>
      </c>
      <c r="L24" s="11">
        <f aca="true" t="shared" si="8" ref="L24:L38">A24-(F24*2*M24/100)</f>
        <v>6.78375</v>
      </c>
      <c r="M24" s="52">
        <v>70</v>
      </c>
    </row>
    <row r="25" spans="1:13" ht="12.75">
      <c r="A25" s="43">
        <v>10</v>
      </c>
      <c r="B25" s="13">
        <f t="shared" si="2"/>
        <v>7.915</v>
      </c>
      <c r="C25" s="12">
        <f t="shared" si="3"/>
        <v>0.4920301545694671</v>
      </c>
      <c r="D25" s="13">
        <f t="shared" si="4"/>
        <v>9.079</v>
      </c>
      <c r="E25" s="11">
        <v>1.5</v>
      </c>
      <c r="F25" s="13">
        <f t="shared" si="5"/>
        <v>1.0425</v>
      </c>
      <c r="G25" s="13">
        <f t="shared" si="6"/>
        <v>0.9750000000000001</v>
      </c>
      <c r="H25" s="33">
        <f t="shared" si="7"/>
        <v>0.0945</v>
      </c>
      <c r="I25" s="15">
        <f t="shared" si="0"/>
        <v>10.135</v>
      </c>
      <c r="J25" s="13">
        <f t="shared" si="1"/>
        <v>8.05</v>
      </c>
      <c r="K25" s="11">
        <v>8.5</v>
      </c>
      <c r="L25" s="11">
        <f t="shared" si="8"/>
        <v>8.5405</v>
      </c>
      <c r="M25" s="52">
        <v>70</v>
      </c>
    </row>
    <row r="26" spans="1:13" ht="12.75">
      <c r="A26" s="43">
        <v>12</v>
      </c>
      <c r="B26" s="13">
        <f t="shared" si="2"/>
        <v>9.5675</v>
      </c>
      <c r="C26" s="12">
        <f t="shared" si="3"/>
        <v>0.7189303586155893</v>
      </c>
      <c r="D26" s="13">
        <f t="shared" si="4"/>
        <v>10.9255</v>
      </c>
      <c r="E26" s="11">
        <v>1.75</v>
      </c>
      <c r="F26" s="13">
        <f t="shared" si="5"/>
        <v>1.2162499999999998</v>
      </c>
      <c r="G26" s="13">
        <f t="shared" si="6"/>
        <v>1.1375</v>
      </c>
      <c r="H26" s="33">
        <f t="shared" si="7"/>
        <v>0.11025</v>
      </c>
      <c r="I26" s="15">
        <f t="shared" si="0"/>
        <v>12.1575</v>
      </c>
      <c r="J26" s="13">
        <f t="shared" si="1"/>
        <v>9.725000000000001</v>
      </c>
      <c r="K26" s="11">
        <v>10.2</v>
      </c>
      <c r="L26" s="11">
        <f t="shared" si="8"/>
        <v>10.29725</v>
      </c>
      <c r="M26" s="52">
        <v>70</v>
      </c>
    </row>
    <row r="27" spans="1:13" ht="12.75">
      <c r="A27" s="43">
        <v>14</v>
      </c>
      <c r="B27" s="13">
        <f t="shared" si="2"/>
        <v>11.22</v>
      </c>
      <c r="C27" s="12">
        <f t="shared" si="3"/>
        <v>0.9887251815304334</v>
      </c>
      <c r="D27" s="13">
        <f t="shared" si="4"/>
        <v>12.772</v>
      </c>
      <c r="E27" s="11">
        <v>2</v>
      </c>
      <c r="F27" s="13">
        <f t="shared" si="5"/>
        <v>1.39</v>
      </c>
      <c r="G27" s="13">
        <f t="shared" si="6"/>
        <v>1.3</v>
      </c>
      <c r="H27" s="33">
        <f t="shared" si="7"/>
        <v>0.126</v>
      </c>
      <c r="I27" s="15">
        <f t="shared" si="0"/>
        <v>14.18</v>
      </c>
      <c r="J27" s="13">
        <f t="shared" si="1"/>
        <v>11.4</v>
      </c>
      <c r="K27" s="11">
        <v>12</v>
      </c>
      <c r="L27" s="11">
        <f t="shared" si="8"/>
        <v>12.054</v>
      </c>
      <c r="M27" s="52">
        <v>70</v>
      </c>
    </row>
    <row r="28" spans="1:13" ht="12.75">
      <c r="A28" s="43">
        <v>16</v>
      </c>
      <c r="B28" s="13">
        <f t="shared" si="2"/>
        <v>13.22</v>
      </c>
      <c r="C28" s="12">
        <f t="shared" si="3"/>
        <v>1.3726278037991062</v>
      </c>
      <c r="D28" s="13">
        <f t="shared" si="4"/>
        <v>14.772</v>
      </c>
      <c r="E28" s="11">
        <v>2</v>
      </c>
      <c r="F28" s="13">
        <f t="shared" si="5"/>
        <v>1.39</v>
      </c>
      <c r="G28" s="13">
        <f t="shared" si="6"/>
        <v>1.3</v>
      </c>
      <c r="H28" s="33">
        <f t="shared" si="7"/>
        <v>0.126</v>
      </c>
      <c r="I28" s="15">
        <f t="shared" si="0"/>
        <v>16.18</v>
      </c>
      <c r="J28" s="13">
        <f t="shared" si="1"/>
        <v>13.4</v>
      </c>
      <c r="K28" s="11">
        <v>14</v>
      </c>
      <c r="L28" s="11">
        <f t="shared" si="8"/>
        <v>14.054</v>
      </c>
      <c r="M28" s="52">
        <v>70</v>
      </c>
    </row>
    <row r="29" spans="1:13" ht="12.75">
      <c r="A29" s="43">
        <v>18</v>
      </c>
      <c r="B29" s="13">
        <f t="shared" si="2"/>
        <v>14.525</v>
      </c>
      <c r="C29" s="12">
        <f t="shared" si="3"/>
        <v>1.6569986839662878</v>
      </c>
      <c r="D29" s="13">
        <f t="shared" si="4"/>
        <v>16.465</v>
      </c>
      <c r="E29" s="11">
        <v>2.5</v>
      </c>
      <c r="F29" s="13">
        <f t="shared" si="5"/>
        <v>1.7374999999999998</v>
      </c>
      <c r="G29" s="13">
        <f t="shared" si="6"/>
        <v>1.625</v>
      </c>
      <c r="H29" s="33">
        <f t="shared" si="7"/>
        <v>0.1575</v>
      </c>
      <c r="I29" s="15">
        <f t="shared" si="0"/>
        <v>18.225</v>
      </c>
      <c r="J29" s="13">
        <f t="shared" si="1"/>
        <v>14.750000000000002</v>
      </c>
      <c r="K29" s="11">
        <v>15.5</v>
      </c>
      <c r="L29" s="11">
        <f t="shared" si="8"/>
        <v>15.5675</v>
      </c>
      <c r="M29" s="52">
        <v>70</v>
      </c>
    </row>
    <row r="30" spans="1:13" ht="12.75">
      <c r="A30" s="43">
        <v>20</v>
      </c>
      <c r="B30" s="13">
        <f t="shared" si="2"/>
        <v>16.525</v>
      </c>
      <c r="C30" s="12">
        <f t="shared" si="3"/>
        <v>2.1447309434361026</v>
      </c>
      <c r="D30" s="13">
        <f t="shared" si="4"/>
        <v>18.464999999999996</v>
      </c>
      <c r="E30" s="11">
        <v>2.5</v>
      </c>
      <c r="F30" s="13">
        <f t="shared" si="5"/>
        <v>1.7374999999999998</v>
      </c>
      <c r="G30" s="13">
        <f t="shared" si="6"/>
        <v>1.625</v>
      </c>
      <c r="H30" s="33">
        <f t="shared" si="7"/>
        <v>0.1575</v>
      </c>
      <c r="I30" s="15">
        <f t="shared" si="0"/>
        <v>20.225</v>
      </c>
      <c r="J30" s="13">
        <f t="shared" si="1"/>
        <v>16.75</v>
      </c>
      <c r="K30" s="11">
        <v>17.5</v>
      </c>
      <c r="L30" s="11">
        <f t="shared" si="8"/>
        <v>17.5675</v>
      </c>
      <c r="M30" s="52">
        <v>70</v>
      </c>
    </row>
    <row r="31" spans="1:13" ht="12.75">
      <c r="A31" s="43">
        <v>22</v>
      </c>
      <c r="B31" s="13">
        <f t="shared" si="2"/>
        <v>18.525</v>
      </c>
      <c r="C31" s="12">
        <f t="shared" si="3"/>
        <v>2.695295055977714</v>
      </c>
      <c r="D31" s="13">
        <f t="shared" si="4"/>
        <v>20.464999999999996</v>
      </c>
      <c r="E31" s="11">
        <v>2.5</v>
      </c>
      <c r="F31" s="13">
        <f t="shared" si="5"/>
        <v>1.7374999999999998</v>
      </c>
      <c r="G31" s="13">
        <f t="shared" si="6"/>
        <v>1.625</v>
      </c>
      <c r="H31" s="33">
        <f t="shared" si="7"/>
        <v>0.1575</v>
      </c>
      <c r="I31" s="15">
        <f t="shared" si="0"/>
        <v>22.225</v>
      </c>
      <c r="J31" s="13">
        <f t="shared" si="1"/>
        <v>18.75</v>
      </c>
      <c r="K31" s="11">
        <v>19.5</v>
      </c>
      <c r="L31" s="11">
        <f t="shared" si="8"/>
        <v>19.5675</v>
      </c>
      <c r="M31" s="52">
        <v>70</v>
      </c>
    </row>
    <row r="32" spans="1:13" ht="12.75">
      <c r="A32" s="43">
        <v>24</v>
      </c>
      <c r="B32" s="13">
        <f t="shared" si="2"/>
        <v>19.83</v>
      </c>
      <c r="C32" s="12">
        <f t="shared" si="3"/>
        <v>3.0884125585479882</v>
      </c>
      <c r="D32" s="13">
        <f t="shared" si="4"/>
        <v>22.157999999999998</v>
      </c>
      <c r="E32" s="11">
        <v>3</v>
      </c>
      <c r="F32" s="13">
        <f t="shared" si="5"/>
        <v>2.085</v>
      </c>
      <c r="G32" s="13">
        <f t="shared" si="6"/>
        <v>1.9500000000000002</v>
      </c>
      <c r="H32" s="33">
        <f t="shared" si="7"/>
        <v>0.189</v>
      </c>
      <c r="I32" s="15">
        <f t="shared" si="0"/>
        <v>24.27</v>
      </c>
      <c r="J32" s="13">
        <f t="shared" si="1"/>
        <v>20.1</v>
      </c>
      <c r="K32" s="11">
        <v>21</v>
      </c>
      <c r="L32" s="11">
        <f t="shared" si="8"/>
        <v>21.081</v>
      </c>
      <c r="M32" s="52">
        <v>70</v>
      </c>
    </row>
    <row r="33" spans="1:13" ht="12.75">
      <c r="A33" s="43">
        <v>27</v>
      </c>
      <c r="B33" s="13">
        <f t="shared" si="2"/>
        <v>22.83</v>
      </c>
      <c r="C33" s="12">
        <f t="shared" si="3"/>
        <v>4.093565128064043</v>
      </c>
      <c r="D33" s="13">
        <f t="shared" si="4"/>
        <v>25.157999999999998</v>
      </c>
      <c r="E33" s="11">
        <v>3</v>
      </c>
      <c r="F33" s="13">
        <f t="shared" si="5"/>
        <v>2.085</v>
      </c>
      <c r="G33" s="13">
        <f t="shared" si="6"/>
        <v>1.9500000000000002</v>
      </c>
      <c r="H33" s="33">
        <f t="shared" si="7"/>
        <v>0.189</v>
      </c>
      <c r="I33" s="15">
        <f t="shared" si="0"/>
        <v>27.27</v>
      </c>
      <c r="J33" s="13">
        <f t="shared" si="1"/>
        <v>23.1</v>
      </c>
      <c r="K33" s="11">
        <v>24</v>
      </c>
      <c r="L33" s="11">
        <f t="shared" si="8"/>
        <v>24.081</v>
      </c>
      <c r="M33" s="52">
        <v>70</v>
      </c>
    </row>
    <row r="34" spans="1:13" ht="13.5" thickBot="1">
      <c r="A34" s="44">
        <v>30</v>
      </c>
      <c r="B34" s="18">
        <f t="shared" si="2"/>
        <v>25.135</v>
      </c>
      <c r="C34" s="17">
        <f t="shared" si="3"/>
        <v>4.961896036078659</v>
      </c>
      <c r="D34" s="18">
        <f t="shared" si="4"/>
        <v>27.851</v>
      </c>
      <c r="E34" s="16">
        <v>3.5</v>
      </c>
      <c r="F34" s="18">
        <f t="shared" si="5"/>
        <v>2.4324999999999997</v>
      </c>
      <c r="G34" s="18">
        <f t="shared" si="6"/>
        <v>2.275</v>
      </c>
      <c r="H34" s="34">
        <f t="shared" si="7"/>
        <v>0.2205</v>
      </c>
      <c r="I34" s="20">
        <f t="shared" si="0"/>
        <v>30.315</v>
      </c>
      <c r="J34" s="18">
        <f t="shared" si="1"/>
        <v>25.450000000000003</v>
      </c>
      <c r="K34" s="16">
        <v>26.5</v>
      </c>
      <c r="L34" s="16">
        <f t="shared" si="8"/>
        <v>26.5945</v>
      </c>
      <c r="M34" s="53">
        <v>70</v>
      </c>
    </row>
    <row r="35" spans="1:11" ht="13.5" thickBot="1">
      <c r="A35" s="46"/>
      <c r="B35" s="3"/>
      <c r="C35" s="2"/>
      <c r="D35" s="3"/>
      <c r="E35" s="1"/>
      <c r="F35" s="3"/>
      <c r="G35" s="3"/>
      <c r="H35" s="4"/>
      <c r="I35" s="3"/>
      <c r="J35" s="3"/>
      <c r="K35" s="1"/>
    </row>
    <row r="36" spans="1:13" ht="12.75">
      <c r="A36" s="47">
        <v>6</v>
      </c>
      <c r="B36" s="8">
        <f t="shared" si="2"/>
        <v>4.9575</v>
      </c>
      <c r="C36" s="7">
        <f t="shared" si="3"/>
        <v>0.19302578490924927</v>
      </c>
      <c r="D36" s="8">
        <f t="shared" si="4"/>
        <v>5.539499999999999</v>
      </c>
      <c r="E36" s="27">
        <v>0.75</v>
      </c>
      <c r="F36" s="8">
        <f t="shared" si="5"/>
        <v>0.52125</v>
      </c>
      <c r="G36" s="8">
        <f t="shared" si="6"/>
        <v>0.48750000000000004</v>
      </c>
      <c r="H36" s="9">
        <f t="shared" si="7"/>
        <v>0.04725</v>
      </c>
      <c r="I36" s="10">
        <f t="shared" si="0"/>
        <v>6.0675</v>
      </c>
      <c r="J36" s="8">
        <f t="shared" si="1"/>
        <v>5.025</v>
      </c>
      <c r="K36" s="40">
        <f>L36</f>
        <v>5.27025</v>
      </c>
      <c r="L36" s="39">
        <f t="shared" si="8"/>
        <v>5.27025</v>
      </c>
      <c r="M36" s="51">
        <v>70</v>
      </c>
    </row>
    <row r="37" spans="1:13" ht="12.75">
      <c r="A37" s="48">
        <v>6</v>
      </c>
      <c r="B37" s="13">
        <f t="shared" si="2"/>
        <v>5.305</v>
      </c>
      <c r="C37" s="12">
        <f t="shared" si="3"/>
        <v>0.22103480147448468</v>
      </c>
      <c r="D37" s="13">
        <f t="shared" si="4"/>
        <v>5.693</v>
      </c>
      <c r="E37" s="28">
        <v>0.5</v>
      </c>
      <c r="F37" s="13">
        <f t="shared" si="5"/>
        <v>0.3475</v>
      </c>
      <c r="G37" s="13">
        <f t="shared" si="6"/>
        <v>0.325</v>
      </c>
      <c r="H37" s="14">
        <f t="shared" si="7"/>
        <v>0.0315</v>
      </c>
      <c r="I37" s="15">
        <f t="shared" si="0"/>
        <v>6.045</v>
      </c>
      <c r="J37" s="13">
        <f t="shared" si="1"/>
        <v>5.35</v>
      </c>
      <c r="K37" s="41">
        <f aca="true" t="shared" si="9" ref="K37:K51">L37</f>
        <v>5.5135</v>
      </c>
      <c r="L37" s="11">
        <f t="shared" si="8"/>
        <v>5.5135</v>
      </c>
      <c r="M37" s="52">
        <v>70</v>
      </c>
    </row>
    <row r="38" spans="1:13" ht="12.75">
      <c r="A38" s="48">
        <v>8</v>
      </c>
      <c r="B38" s="13">
        <f t="shared" si="2"/>
        <v>6.9575</v>
      </c>
      <c r="C38" s="12">
        <f t="shared" si="3"/>
        <v>0.38018616724686116</v>
      </c>
      <c r="D38" s="13">
        <f t="shared" si="4"/>
        <v>7.539499999999999</v>
      </c>
      <c r="E38" s="28">
        <v>0.75</v>
      </c>
      <c r="F38" s="13">
        <f t="shared" si="5"/>
        <v>0.52125</v>
      </c>
      <c r="G38" s="13">
        <f t="shared" si="6"/>
        <v>0.48750000000000004</v>
      </c>
      <c r="H38" s="14">
        <f t="shared" si="7"/>
        <v>0.04725</v>
      </c>
      <c r="I38" s="15">
        <f t="shared" si="0"/>
        <v>8.0675</v>
      </c>
      <c r="J38" s="13">
        <f t="shared" si="1"/>
        <v>7.025</v>
      </c>
      <c r="K38" s="41">
        <f t="shared" si="9"/>
        <v>7.27025</v>
      </c>
      <c r="L38" s="11">
        <f t="shared" si="8"/>
        <v>7.27025</v>
      </c>
      <c r="M38" s="52">
        <v>70</v>
      </c>
    </row>
    <row r="39" spans="1:13" ht="12.75">
      <c r="A39" s="48">
        <v>8</v>
      </c>
      <c r="B39" s="13">
        <f t="shared" si="2"/>
        <v>7.305</v>
      </c>
      <c r="C39" s="12">
        <f t="shared" si="3"/>
        <v>0.4191122182833211</v>
      </c>
      <c r="D39" s="13">
        <f t="shared" si="4"/>
        <v>7.693</v>
      </c>
      <c r="E39" s="28">
        <v>0.5</v>
      </c>
      <c r="F39" s="13">
        <f t="shared" si="5"/>
        <v>0.3475</v>
      </c>
      <c r="G39" s="13">
        <f t="shared" si="6"/>
        <v>0.325</v>
      </c>
      <c r="H39" s="14">
        <f t="shared" si="7"/>
        <v>0.0315</v>
      </c>
      <c r="I39" s="15">
        <f t="shared" si="0"/>
        <v>8.045</v>
      </c>
      <c r="J39" s="13">
        <f t="shared" si="1"/>
        <v>7.35</v>
      </c>
      <c r="K39" s="41">
        <f t="shared" si="9"/>
        <v>7.5135</v>
      </c>
      <c r="L39" s="11">
        <f>A39-(F39*2*M39/100)</f>
        <v>7.5135</v>
      </c>
      <c r="M39" s="52">
        <v>70</v>
      </c>
    </row>
    <row r="40" spans="1:13" ht="12.75">
      <c r="A40" s="48">
        <v>10</v>
      </c>
      <c r="B40" s="13">
        <f t="shared" si="2"/>
        <v>8.9575</v>
      </c>
      <c r="C40" s="12">
        <f t="shared" si="3"/>
        <v>0.6301784026562689</v>
      </c>
      <c r="D40" s="13">
        <f t="shared" si="4"/>
        <v>9.539499999999999</v>
      </c>
      <c r="E40" s="28">
        <v>0.75</v>
      </c>
      <c r="F40" s="13">
        <f t="shared" si="5"/>
        <v>0.52125</v>
      </c>
      <c r="G40" s="13">
        <f t="shared" si="6"/>
        <v>0.48750000000000004</v>
      </c>
      <c r="H40" s="14">
        <f t="shared" si="7"/>
        <v>0.04725</v>
      </c>
      <c r="I40" s="15">
        <f t="shared" si="0"/>
        <v>10.0675</v>
      </c>
      <c r="J40" s="13">
        <f t="shared" si="1"/>
        <v>9.025</v>
      </c>
      <c r="K40" s="41">
        <f t="shared" si="9"/>
        <v>9.27025</v>
      </c>
      <c r="L40" s="11">
        <f aca="true" t="shared" si="10" ref="L40:L51">A40-(F40*2*M40/100)</f>
        <v>9.27025</v>
      </c>
      <c r="M40" s="52">
        <v>70</v>
      </c>
    </row>
    <row r="41" spans="1:13" ht="12.75">
      <c r="A41" s="48">
        <v>12</v>
      </c>
      <c r="B41" s="13">
        <f t="shared" si="2"/>
        <v>10.9575</v>
      </c>
      <c r="C41" s="12">
        <f t="shared" si="3"/>
        <v>0.9430024911374726</v>
      </c>
      <c r="D41" s="13">
        <f t="shared" si="4"/>
        <v>11.539499999999999</v>
      </c>
      <c r="E41" s="28">
        <v>0.75</v>
      </c>
      <c r="F41" s="13">
        <f t="shared" si="5"/>
        <v>0.52125</v>
      </c>
      <c r="G41" s="13">
        <f t="shared" si="6"/>
        <v>0.48750000000000004</v>
      </c>
      <c r="H41" s="14">
        <f t="shared" si="7"/>
        <v>0.04725</v>
      </c>
      <c r="I41" s="15">
        <f t="shared" si="0"/>
        <v>12.0675</v>
      </c>
      <c r="J41" s="13">
        <f t="shared" si="1"/>
        <v>11.025</v>
      </c>
      <c r="K41" s="41">
        <f t="shared" si="9"/>
        <v>11.27025</v>
      </c>
      <c r="L41" s="11">
        <f t="shared" si="10"/>
        <v>11.27025</v>
      </c>
      <c r="M41" s="52">
        <v>70</v>
      </c>
    </row>
    <row r="42" spans="1:13" ht="12.75">
      <c r="A42" s="48">
        <v>12.5</v>
      </c>
      <c r="B42" s="13">
        <f>A42-0.695*E42*2</f>
        <v>11.11</v>
      </c>
      <c r="C42" s="12">
        <f t="shared" si="3"/>
        <v>0.9694334464429016</v>
      </c>
      <c r="D42" s="13">
        <f>B42-(2*0.045*E42)+(0.866*E42)</f>
        <v>11.886</v>
      </c>
      <c r="E42" s="28">
        <v>1</v>
      </c>
      <c r="F42" s="13">
        <f t="shared" si="5"/>
        <v>0.695</v>
      </c>
      <c r="G42" s="13">
        <f>0.65*E42</f>
        <v>0.65</v>
      </c>
      <c r="H42" s="14">
        <f>0.063*E42</f>
        <v>0.063</v>
      </c>
      <c r="I42" s="15">
        <f>(2*(0.045*E42))+A42</f>
        <v>12.59</v>
      </c>
      <c r="J42" s="13">
        <f>I42-(2*0.695*E42)</f>
        <v>11.2</v>
      </c>
      <c r="K42" s="41">
        <f>L42</f>
        <v>11.527</v>
      </c>
      <c r="L42" s="11">
        <f>A42-(F42*2*M42/100)</f>
        <v>11.527</v>
      </c>
      <c r="M42" s="52">
        <v>70</v>
      </c>
    </row>
    <row r="43" spans="1:13" ht="12.75">
      <c r="A43" s="48">
        <v>14</v>
      </c>
      <c r="B43" s="13">
        <f t="shared" si="2"/>
        <v>12.9575</v>
      </c>
      <c r="C43" s="12">
        <f t="shared" si="3"/>
        <v>1.3186584326904722</v>
      </c>
      <c r="D43" s="13">
        <f t="shared" si="4"/>
        <v>13.539499999999999</v>
      </c>
      <c r="E43" s="28">
        <v>0.75</v>
      </c>
      <c r="F43" s="13">
        <f t="shared" si="5"/>
        <v>0.52125</v>
      </c>
      <c r="G43" s="13">
        <f t="shared" si="6"/>
        <v>0.48750000000000004</v>
      </c>
      <c r="H43" s="14">
        <f t="shared" si="7"/>
        <v>0.04725</v>
      </c>
      <c r="I43" s="15">
        <f t="shared" si="0"/>
        <v>14.0675</v>
      </c>
      <c r="J43" s="13">
        <f t="shared" si="1"/>
        <v>13.025</v>
      </c>
      <c r="K43" s="41">
        <f t="shared" si="9"/>
        <v>13.27025</v>
      </c>
      <c r="L43" s="11">
        <f t="shared" si="10"/>
        <v>13.27025</v>
      </c>
      <c r="M43" s="52">
        <v>70</v>
      </c>
    </row>
    <row r="44" spans="1:13" ht="12.75">
      <c r="A44" s="48">
        <v>14</v>
      </c>
      <c r="B44" s="13">
        <f>A44-0.695*E44*2</f>
        <v>12.61</v>
      </c>
      <c r="C44" s="12">
        <f t="shared" si="3"/>
        <v>1.2488781129797137</v>
      </c>
      <c r="D44" s="13">
        <f>B44-(2*0.045*E44)+(0.866*E44)</f>
        <v>13.386</v>
      </c>
      <c r="E44" s="28">
        <v>1</v>
      </c>
      <c r="F44" s="13">
        <f t="shared" si="5"/>
        <v>0.695</v>
      </c>
      <c r="G44" s="13">
        <f>0.65*E44</f>
        <v>0.65</v>
      </c>
      <c r="H44" s="14">
        <f>0.063*E44</f>
        <v>0.063</v>
      </c>
      <c r="I44" s="15">
        <f>(2*(0.045*E44))+A44</f>
        <v>14.09</v>
      </c>
      <c r="J44" s="13">
        <f>I44-(2*0.695*E44)</f>
        <v>12.7</v>
      </c>
      <c r="K44" s="41">
        <f>L44</f>
        <v>13.027</v>
      </c>
      <c r="L44" s="11">
        <f>A44-(F44*2*M44/100)</f>
        <v>13.027</v>
      </c>
      <c r="M44" s="52">
        <v>70</v>
      </c>
    </row>
    <row r="45" spans="1:13" ht="12.75">
      <c r="A45" s="48">
        <v>14</v>
      </c>
      <c r="B45" s="13">
        <f t="shared" si="2"/>
        <v>11.915</v>
      </c>
      <c r="C45" s="12">
        <f t="shared" si="3"/>
        <v>1.1150079777763229</v>
      </c>
      <c r="D45" s="13">
        <f t="shared" si="4"/>
        <v>13.078999999999999</v>
      </c>
      <c r="E45" s="28">
        <v>1.5</v>
      </c>
      <c r="F45" s="13">
        <f t="shared" si="5"/>
        <v>1.0425</v>
      </c>
      <c r="G45" s="13">
        <f t="shared" si="6"/>
        <v>0.9750000000000001</v>
      </c>
      <c r="H45" s="14">
        <f t="shared" si="7"/>
        <v>0.0945</v>
      </c>
      <c r="I45" s="15">
        <f t="shared" si="0"/>
        <v>14.135</v>
      </c>
      <c r="J45" s="13">
        <f t="shared" si="1"/>
        <v>12.05</v>
      </c>
      <c r="K45" s="41">
        <f t="shared" si="9"/>
        <v>12.5405</v>
      </c>
      <c r="L45" s="11">
        <f t="shared" si="10"/>
        <v>12.5405</v>
      </c>
      <c r="M45" s="52">
        <v>70</v>
      </c>
    </row>
    <row r="46" spans="1:13" ht="12.75">
      <c r="A46" s="48">
        <v>16</v>
      </c>
      <c r="B46" s="13">
        <f t="shared" si="2"/>
        <v>14.61</v>
      </c>
      <c r="C46" s="12">
        <f t="shared" si="3"/>
        <v>1.6764488731332845</v>
      </c>
      <c r="D46" s="13">
        <f t="shared" si="4"/>
        <v>15.386</v>
      </c>
      <c r="E46" s="28">
        <v>1</v>
      </c>
      <c r="F46" s="13">
        <f t="shared" si="5"/>
        <v>0.695</v>
      </c>
      <c r="G46" s="13">
        <f t="shared" si="6"/>
        <v>0.65</v>
      </c>
      <c r="H46" s="14">
        <f t="shared" si="7"/>
        <v>0.063</v>
      </c>
      <c r="I46" s="15">
        <f t="shared" si="0"/>
        <v>16.09</v>
      </c>
      <c r="J46" s="13">
        <f t="shared" si="1"/>
        <v>14.7</v>
      </c>
      <c r="K46" s="41">
        <f t="shared" si="9"/>
        <v>15.027</v>
      </c>
      <c r="L46" s="11">
        <f t="shared" si="10"/>
        <v>15.027</v>
      </c>
      <c r="M46" s="52">
        <v>70</v>
      </c>
    </row>
    <row r="47" spans="1:13" ht="12.75">
      <c r="A47" s="48">
        <v>16</v>
      </c>
      <c r="B47" s="13">
        <f t="shared" si="2"/>
        <v>13.915</v>
      </c>
      <c r="C47" s="12">
        <f t="shared" si="3"/>
        <v>1.5207446689874446</v>
      </c>
      <c r="D47" s="13">
        <f t="shared" si="4"/>
        <v>15.078999999999999</v>
      </c>
      <c r="E47" s="28">
        <v>1.5</v>
      </c>
      <c r="F47" s="13">
        <f t="shared" si="5"/>
        <v>1.0425</v>
      </c>
      <c r="G47" s="13">
        <f t="shared" si="6"/>
        <v>0.9750000000000001</v>
      </c>
      <c r="H47" s="14">
        <f t="shared" si="7"/>
        <v>0.0945</v>
      </c>
      <c r="I47" s="15">
        <f t="shared" si="0"/>
        <v>16.135</v>
      </c>
      <c r="J47" s="13">
        <f t="shared" si="1"/>
        <v>14.05</v>
      </c>
      <c r="K47" s="41">
        <f t="shared" si="9"/>
        <v>14.5405</v>
      </c>
      <c r="L47" s="11">
        <f t="shared" si="10"/>
        <v>14.5405</v>
      </c>
      <c r="M47" s="52">
        <v>70</v>
      </c>
    </row>
    <row r="48" spans="1:13" ht="12.75">
      <c r="A48" s="48">
        <v>18</v>
      </c>
      <c r="B48" s="13">
        <f t="shared" si="2"/>
        <v>15.915</v>
      </c>
      <c r="C48" s="12">
        <f t="shared" si="3"/>
        <v>1.9893132132703621</v>
      </c>
      <c r="D48" s="13">
        <f t="shared" si="4"/>
        <v>17.079</v>
      </c>
      <c r="E48" s="28">
        <v>1.5</v>
      </c>
      <c r="F48" s="13">
        <f t="shared" si="5"/>
        <v>1.0425</v>
      </c>
      <c r="G48" s="13">
        <f t="shared" si="6"/>
        <v>0.9750000000000001</v>
      </c>
      <c r="H48" s="14">
        <f t="shared" si="7"/>
        <v>0.0945</v>
      </c>
      <c r="I48" s="15">
        <f t="shared" si="0"/>
        <v>18.135</v>
      </c>
      <c r="J48" s="13">
        <f t="shared" si="1"/>
        <v>16.05</v>
      </c>
      <c r="K48" s="41">
        <f t="shared" si="9"/>
        <v>16.5405</v>
      </c>
      <c r="L48" s="11">
        <f t="shared" si="10"/>
        <v>16.5405</v>
      </c>
      <c r="M48" s="52">
        <v>70</v>
      </c>
    </row>
    <row r="49" spans="1:13" ht="12.75">
      <c r="A49" s="48">
        <v>20</v>
      </c>
      <c r="B49" s="13">
        <f>A49-0.695*E49*2</f>
        <v>18.61</v>
      </c>
      <c r="C49" s="12">
        <f t="shared" si="3"/>
        <v>2.720085952655814</v>
      </c>
      <c r="D49" s="13">
        <f>B49-(2*0.045*E49)+(0.866*E49)</f>
        <v>19.386</v>
      </c>
      <c r="E49" s="28">
        <v>1</v>
      </c>
      <c r="F49" s="13">
        <f t="shared" si="5"/>
        <v>0.695</v>
      </c>
      <c r="G49" s="13">
        <f>0.65*E49</f>
        <v>0.65</v>
      </c>
      <c r="H49" s="14">
        <f>0.063*E49</f>
        <v>0.063</v>
      </c>
      <c r="I49" s="15">
        <f>(2*(0.045*E49))+A49</f>
        <v>20.09</v>
      </c>
      <c r="J49" s="13">
        <f>I49-(2*0.695*E49)</f>
        <v>18.7</v>
      </c>
      <c r="K49" s="41">
        <f>L49</f>
        <v>19.027</v>
      </c>
      <c r="L49" s="11">
        <f>A49-(F49*2*M49/100)</f>
        <v>19.027</v>
      </c>
      <c r="M49" s="52">
        <v>70</v>
      </c>
    </row>
    <row r="50" spans="1:13" ht="12.75">
      <c r="A50" s="48">
        <v>20</v>
      </c>
      <c r="B50" s="13">
        <f t="shared" si="2"/>
        <v>17.915</v>
      </c>
      <c r="C50" s="12">
        <f t="shared" si="3"/>
        <v>2.5207136106250756</v>
      </c>
      <c r="D50" s="13">
        <f t="shared" si="4"/>
        <v>19.078999999999997</v>
      </c>
      <c r="E50" s="28">
        <v>1.5</v>
      </c>
      <c r="F50" s="13">
        <f t="shared" si="5"/>
        <v>1.0425</v>
      </c>
      <c r="G50" s="13">
        <f t="shared" si="6"/>
        <v>0.9750000000000001</v>
      </c>
      <c r="H50" s="14">
        <f t="shared" si="7"/>
        <v>0.0945</v>
      </c>
      <c r="I50" s="15">
        <f t="shared" si="0"/>
        <v>20.135</v>
      </c>
      <c r="J50" s="13">
        <f t="shared" si="1"/>
        <v>18.05</v>
      </c>
      <c r="K50" s="41">
        <f t="shared" si="9"/>
        <v>18.5405</v>
      </c>
      <c r="L50" s="11">
        <f t="shared" si="10"/>
        <v>18.5405</v>
      </c>
      <c r="M50" s="52">
        <v>70</v>
      </c>
    </row>
    <row r="51" spans="1:13" ht="13.5" thickBot="1">
      <c r="A51" s="49">
        <v>22</v>
      </c>
      <c r="B51" s="16">
        <f t="shared" si="2"/>
        <v>19.915</v>
      </c>
      <c r="C51" s="17">
        <f t="shared" si="3"/>
        <v>3.114945861051585</v>
      </c>
      <c r="D51" s="18">
        <f t="shared" si="4"/>
        <v>21.078999999999997</v>
      </c>
      <c r="E51" s="29">
        <v>1.5</v>
      </c>
      <c r="F51" s="18">
        <f t="shared" si="5"/>
        <v>1.0425</v>
      </c>
      <c r="G51" s="18">
        <f t="shared" si="6"/>
        <v>0.9750000000000001</v>
      </c>
      <c r="H51" s="19">
        <f t="shared" si="7"/>
        <v>0.0945</v>
      </c>
      <c r="I51" s="20">
        <f t="shared" si="0"/>
        <v>22.135</v>
      </c>
      <c r="J51" s="18">
        <f t="shared" si="1"/>
        <v>20.05</v>
      </c>
      <c r="K51" s="42">
        <f t="shared" si="9"/>
        <v>20.5405</v>
      </c>
      <c r="L51" s="16">
        <f t="shared" si="10"/>
        <v>20.5405</v>
      </c>
      <c r="M51" s="53">
        <v>70</v>
      </c>
    </row>
  </sheetData>
  <sheetProtection/>
  <mergeCells count="18">
    <mergeCell ref="M14:N14"/>
    <mergeCell ref="K17:M17"/>
    <mergeCell ref="I16:M16"/>
    <mergeCell ref="A14:J14"/>
    <mergeCell ref="A16:H16"/>
    <mergeCell ref="M10:N10"/>
    <mergeCell ref="M11:N11"/>
    <mergeCell ref="M12:N12"/>
    <mergeCell ref="M13:N13"/>
    <mergeCell ref="M6:N6"/>
    <mergeCell ref="M7:N7"/>
    <mergeCell ref="M8:N8"/>
    <mergeCell ref="M9:N9"/>
    <mergeCell ref="M5:N5"/>
    <mergeCell ref="L1:N1"/>
    <mergeCell ref="M2:N2"/>
    <mergeCell ref="M3:N3"/>
    <mergeCell ref="M4:N4"/>
  </mergeCells>
  <printOptions/>
  <pageMargins left="0.36" right="0.4" top="0.984251968503937" bottom="0.984251968503937" header="0.5905511811023623" footer="0"/>
  <pageSetup fitToHeight="1" fitToWidth="1" horizontalDpi="600" verticalDpi="600" orientation="portrait" paperSize="11" scale="54" r:id="rId4"/>
  <headerFooter alignWithMargins="0">
    <oddHeader>&amp;CTABLAS DE ROSCAS METRICAS</oddHeader>
  </headerFooter>
  <ignoredErrors>
    <ignoredError sqref="K47:K51 K36:K45" unlockedFormula="1"/>
  </ignoredErrors>
  <legacyDrawing r:id="rId3"/>
  <oleObjects>
    <oleObject progId="" shapeId="398316" r:id="rId1"/>
    <oleObject progId="Equation.3" shapeId="39919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6">
      <selection activeCell="B65" sqref="B65"/>
    </sheetView>
  </sheetViews>
  <sheetFormatPr defaultColWidth="11.421875" defaultRowHeight="12.75"/>
  <cols>
    <col min="1" max="2" width="8.421875" style="0" customWidth="1"/>
    <col min="3" max="3" width="9.00390625" style="0" customWidth="1"/>
    <col min="4" max="5" width="9.140625" style="0" bestFit="1" customWidth="1"/>
    <col min="6" max="6" width="8.421875" style="0" bestFit="1" customWidth="1"/>
    <col min="7" max="7" width="8.28125" style="0" customWidth="1"/>
    <col min="8" max="8" width="9.00390625" style="0" bestFit="1" customWidth="1"/>
    <col min="9" max="9" width="8.8515625" style="0" customWidth="1"/>
    <col min="10" max="10" width="8.421875" style="0" customWidth="1"/>
    <col min="11" max="11" width="9.00390625" style="0" bestFit="1" customWidth="1"/>
    <col min="12" max="12" width="10.421875" style="0" bestFit="1" customWidth="1"/>
    <col min="13" max="13" width="7.140625" style="0" bestFit="1" customWidth="1"/>
    <col min="14" max="14" width="6.57421875" style="0" customWidth="1"/>
    <col min="15" max="15" width="5.140625" style="0" customWidth="1"/>
    <col min="16" max="16" width="18.57421875" style="0" customWidth="1"/>
  </cols>
  <sheetData>
    <row r="1" spans="11:14" ht="13.5" thickBot="1">
      <c r="K1" s="156" t="s">
        <v>36</v>
      </c>
      <c r="L1" s="157"/>
      <c r="M1" s="157"/>
      <c r="N1" s="158"/>
    </row>
    <row r="2" spans="11:14" ht="12.75">
      <c r="K2" s="45" t="s">
        <v>16</v>
      </c>
      <c r="L2" s="129" t="s">
        <v>15</v>
      </c>
      <c r="M2" s="129"/>
      <c r="N2" s="130"/>
    </row>
    <row r="3" spans="11:14" ht="12.75">
      <c r="K3" s="43">
        <v>50</v>
      </c>
      <c r="L3" s="132" t="s">
        <v>17</v>
      </c>
      <c r="M3" s="132"/>
      <c r="N3" s="133"/>
    </row>
    <row r="4" spans="11:14" ht="12.75">
      <c r="K4" s="43">
        <v>55</v>
      </c>
      <c r="L4" s="132" t="s">
        <v>18</v>
      </c>
      <c r="M4" s="132"/>
      <c r="N4" s="133"/>
    </row>
    <row r="5" spans="11:14" ht="12.75">
      <c r="K5" s="43">
        <v>50</v>
      </c>
      <c r="L5" s="132" t="s">
        <v>18</v>
      </c>
      <c r="M5" s="132"/>
      <c r="N5" s="133"/>
    </row>
    <row r="6" spans="11:14" ht="12.75">
      <c r="K6" s="43" t="s">
        <v>19</v>
      </c>
      <c r="L6" s="132" t="s">
        <v>20</v>
      </c>
      <c r="M6" s="132"/>
      <c r="N6" s="133"/>
    </row>
    <row r="7" spans="11:14" ht="12.75">
      <c r="K7" s="43">
        <v>65</v>
      </c>
      <c r="L7" s="132" t="s">
        <v>21</v>
      </c>
      <c r="M7" s="132"/>
      <c r="N7" s="133"/>
    </row>
    <row r="8" spans="11:14" ht="12.75">
      <c r="K8" s="43">
        <v>75</v>
      </c>
      <c r="L8" s="132" t="s">
        <v>22</v>
      </c>
      <c r="M8" s="132"/>
      <c r="N8" s="133"/>
    </row>
    <row r="9" spans="11:14" ht="12.75">
      <c r="K9" s="43">
        <v>60</v>
      </c>
      <c r="L9" s="132" t="s">
        <v>23</v>
      </c>
      <c r="M9" s="132"/>
      <c r="N9" s="133"/>
    </row>
    <row r="10" spans="11:14" ht="12.75">
      <c r="K10" s="43">
        <v>70</v>
      </c>
      <c r="L10" s="132" t="s">
        <v>24</v>
      </c>
      <c r="M10" s="132"/>
      <c r="N10" s="133"/>
    </row>
    <row r="11" spans="11:14" ht="12.75">
      <c r="K11" s="43">
        <v>65</v>
      </c>
      <c r="L11" s="132" t="s">
        <v>25</v>
      </c>
      <c r="M11" s="132"/>
      <c r="N11" s="133"/>
    </row>
    <row r="12" spans="11:14" ht="12.75">
      <c r="K12" s="43">
        <v>55</v>
      </c>
      <c r="L12" s="132" t="s">
        <v>26</v>
      </c>
      <c r="M12" s="132"/>
      <c r="N12" s="133"/>
    </row>
    <row r="13" spans="11:14" ht="12.75">
      <c r="K13" s="43" t="s">
        <v>27</v>
      </c>
      <c r="L13" s="132" t="s">
        <v>28</v>
      </c>
      <c r="M13" s="132"/>
      <c r="N13" s="133"/>
    </row>
    <row r="14" spans="11:14" ht="13.5" thickBot="1">
      <c r="K14" s="44" t="s">
        <v>29</v>
      </c>
      <c r="L14" s="137" t="s">
        <v>30</v>
      </c>
      <c r="M14" s="137"/>
      <c r="N14" s="138"/>
    </row>
    <row r="16" spans="3:12" ht="13.5" thickBot="1">
      <c r="C16" s="144" t="s">
        <v>38</v>
      </c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4" ht="13.5" thickBot="1">
      <c r="A17" s="148" t="s">
        <v>47</v>
      </c>
      <c r="B17" s="149"/>
      <c r="C17" s="149"/>
      <c r="D17" s="149"/>
      <c r="E17" s="149"/>
      <c r="F17" s="149"/>
      <c r="G17" s="149"/>
      <c r="H17" s="149"/>
      <c r="I17" s="150"/>
      <c r="J17" s="151" t="s">
        <v>48</v>
      </c>
      <c r="K17" s="152"/>
      <c r="L17" s="152"/>
      <c r="M17" s="152"/>
      <c r="N17" s="153"/>
    </row>
    <row r="18" spans="1:14" ht="12.75">
      <c r="A18" s="70" t="s">
        <v>44</v>
      </c>
      <c r="B18" s="72" t="s">
        <v>45</v>
      </c>
      <c r="C18" s="73" t="s">
        <v>40</v>
      </c>
      <c r="D18" s="74" t="s">
        <v>41</v>
      </c>
      <c r="E18" s="74" t="s">
        <v>41</v>
      </c>
      <c r="F18" s="74" t="s">
        <v>31</v>
      </c>
      <c r="G18" s="74" t="s">
        <v>42</v>
      </c>
      <c r="H18" s="74" t="s">
        <v>13</v>
      </c>
      <c r="I18" s="75" t="s">
        <v>39</v>
      </c>
      <c r="J18" s="84" t="s">
        <v>32</v>
      </c>
      <c r="K18" s="85" t="s">
        <v>0</v>
      </c>
      <c r="L18" s="154" t="s">
        <v>33</v>
      </c>
      <c r="M18" s="154"/>
      <c r="N18" s="155"/>
    </row>
    <row r="19" spans="1:14" ht="13.5" thickBot="1">
      <c r="A19" s="71" t="s">
        <v>43</v>
      </c>
      <c r="B19" s="5" t="s">
        <v>46</v>
      </c>
      <c r="C19" s="5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  <c r="I19" s="55" t="s">
        <v>8</v>
      </c>
      <c r="J19" s="54" t="s">
        <v>9</v>
      </c>
      <c r="K19" s="37" t="s">
        <v>10</v>
      </c>
      <c r="L19" s="37" t="s">
        <v>34</v>
      </c>
      <c r="M19" s="38" t="s">
        <v>35</v>
      </c>
      <c r="N19" s="50" t="s">
        <v>37</v>
      </c>
    </row>
    <row r="20" spans="1:14" ht="12.75">
      <c r="A20" s="95">
        <v>0.25</v>
      </c>
      <c r="B20" s="96">
        <v>20</v>
      </c>
      <c r="C20" s="97">
        <f>A20*25.4</f>
        <v>6.35</v>
      </c>
      <c r="D20" s="98">
        <f>C20-0.64*G20*2</f>
        <v>4.724399999999999</v>
      </c>
      <c r="E20" s="99">
        <f aca="true" t="shared" si="0" ref="E20:E52">PI()*((D20/2)^2)/100</f>
        <v>0.17530051946857028</v>
      </c>
      <c r="F20" s="99">
        <f>C20-H20</f>
        <v>5.5371999999999995</v>
      </c>
      <c r="G20" s="99">
        <f>25.4/B20</f>
        <v>1.27</v>
      </c>
      <c r="H20" s="99">
        <f>0.64*G20</f>
        <v>0.8128000000000001</v>
      </c>
      <c r="I20" s="100">
        <f>0.137*G20</f>
        <v>0.17399</v>
      </c>
      <c r="J20" s="101">
        <f>(2*(0.96/6*G20))+C20</f>
        <v>6.756399999999999</v>
      </c>
      <c r="K20" s="102">
        <f>J20-(2*0.64*G20)</f>
        <v>5.130799999999999</v>
      </c>
      <c r="L20" s="103">
        <v>5.1</v>
      </c>
      <c r="M20" s="103">
        <f aca="true" t="shared" si="1" ref="M20:M52">C20-(H20*2*N20/100)</f>
        <v>5.1308</v>
      </c>
      <c r="N20" s="51">
        <v>75</v>
      </c>
    </row>
    <row r="21" spans="1:14" ht="12.75">
      <c r="A21" s="104">
        <v>0.3125</v>
      </c>
      <c r="B21" s="105">
        <v>18</v>
      </c>
      <c r="C21" s="106">
        <f aca="true" t="shared" si="2" ref="C21:C52">A21*25.4</f>
        <v>7.9375</v>
      </c>
      <c r="D21" s="107">
        <f aca="true" t="shared" si="3" ref="D21:D52">C21-0.64*G21*2</f>
        <v>6.131277777777778</v>
      </c>
      <c r="E21" s="108">
        <f t="shared" si="0"/>
        <v>0.295251332270637</v>
      </c>
      <c r="F21" s="108">
        <f aca="true" t="shared" si="4" ref="F21:F52">C21-H21</f>
        <v>7.034388888888889</v>
      </c>
      <c r="G21" s="108">
        <f aca="true" t="shared" si="5" ref="G21:G52">25.4/B21</f>
        <v>1.411111111111111</v>
      </c>
      <c r="H21" s="108">
        <f aca="true" t="shared" si="6" ref="H21:H52">0.64*G21</f>
        <v>0.9031111111111111</v>
      </c>
      <c r="I21" s="109">
        <f aca="true" t="shared" si="7" ref="I21:I52">0.137*G21</f>
        <v>0.19332222222222223</v>
      </c>
      <c r="J21" s="110">
        <f aca="true" t="shared" si="8" ref="J21:J52">(2*(0.96/6*G21))+C21</f>
        <v>8.389055555555556</v>
      </c>
      <c r="K21" s="108">
        <f aca="true" t="shared" si="9" ref="K21:K52">J21-(2*0.64*G21)</f>
        <v>6.582833333333334</v>
      </c>
      <c r="L21" s="111">
        <v>6.5</v>
      </c>
      <c r="M21" s="111">
        <f t="shared" si="1"/>
        <v>6.492522222222222</v>
      </c>
      <c r="N21" s="52">
        <v>80</v>
      </c>
    </row>
    <row r="22" spans="1:14" ht="12.75">
      <c r="A22" s="104">
        <v>0.375</v>
      </c>
      <c r="B22" s="105">
        <v>16</v>
      </c>
      <c r="C22" s="106">
        <f t="shared" si="2"/>
        <v>9.524999999999999</v>
      </c>
      <c r="D22" s="107">
        <f t="shared" si="3"/>
        <v>7.4929999999999986</v>
      </c>
      <c r="E22" s="108">
        <f t="shared" si="0"/>
        <v>0.4409621836845972</v>
      </c>
      <c r="F22" s="108">
        <f t="shared" si="4"/>
        <v>8.508999999999999</v>
      </c>
      <c r="G22" s="108">
        <f t="shared" si="5"/>
        <v>1.5875</v>
      </c>
      <c r="H22" s="108">
        <f t="shared" si="6"/>
        <v>1.016</v>
      </c>
      <c r="I22" s="109">
        <f t="shared" si="7"/>
        <v>0.2174875</v>
      </c>
      <c r="J22" s="110">
        <f t="shared" si="8"/>
        <v>10.032999999999998</v>
      </c>
      <c r="K22" s="108">
        <f t="shared" si="9"/>
        <v>8.000999999999998</v>
      </c>
      <c r="L22" s="111">
        <v>7.9</v>
      </c>
      <c r="M22" s="111">
        <f t="shared" si="1"/>
        <v>7.899399999999998</v>
      </c>
      <c r="N22" s="52">
        <v>80</v>
      </c>
    </row>
    <row r="23" spans="1:14" ht="13.5" thickBot="1">
      <c r="A23" s="112">
        <v>0.4375</v>
      </c>
      <c r="B23" s="113">
        <v>14</v>
      </c>
      <c r="C23" s="114">
        <f t="shared" si="2"/>
        <v>11.112499999999999</v>
      </c>
      <c r="D23" s="115">
        <f t="shared" si="3"/>
        <v>8.790214285714285</v>
      </c>
      <c r="E23" s="116">
        <f t="shared" si="0"/>
        <v>0.6068604097970223</v>
      </c>
      <c r="F23" s="116">
        <f t="shared" si="4"/>
        <v>9.951357142857141</v>
      </c>
      <c r="G23" s="116">
        <f t="shared" si="5"/>
        <v>1.8142857142857143</v>
      </c>
      <c r="H23" s="116">
        <f t="shared" si="6"/>
        <v>1.1611428571428573</v>
      </c>
      <c r="I23" s="117">
        <f t="shared" si="7"/>
        <v>0.24855714285714287</v>
      </c>
      <c r="J23" s="118">
        <f t="shared" si="8"/>
        <v>11.693071428571427</v>
      </c>
      <c r="K23" s="116">
        <f t="shared" si="9"/>
        <v>9.370785714285713</v>
      </c>
      <c r="L23" s="119">
        <v>9.2</v>
      </c>
      <c r="M23" s="119">
        <f t="shared" si="1"/>
        <v>9.254671428571427</v>
      </c>
      <c r="N23" s="53">
        <v>80</v>
      </c>
    </row>
    <row r="24" spans="1:14" ht="12.75">
      <c r="A24" s="95">
        <v>0.5</v>
      </c>
      <c r="B24" s="96">
        <v>12</v>
      </c>
      <c r="C24" s="120">
        <f t="shared" si="2"/>
        <v>12.7</v>
      </c>
      <c r="D24" s="121">
        <f t="shared" si="3"/>
        <v>9.990666666666666</v>
      </c>
      <c r="E24" s="102">
        <f t="shared" si="0"/>
        <v>0.7839327709948397</v>
      </c>
      <c r="F24" s="102">
        <f t="shared" si="4"/>
        <v>11.345333333333333</v>
      </c>
      <c r="G24" s="102">
        <f t="shared" si="5"/>
        <v>2.1166666666666667</v>
      </c>
      <c r="H24" s="102">
        <f t="shared" si="6"/>
        <v>1.3546666666666667</v>
      </c>
      <c r="I24" s="122">
        <f t="shared" si="7"/>
        <v>0.28998333333333337</v>
      </c>
      <c r="J24" s="101">
        <f t="shared" si="8"/>
        <v>13.377333333333333</v>
      </c>
      <c r="K24" s="102">
        <f t="shared" si="9"/>
        <v>10.668</v>
      </c>
      <c r="L24" s="103">
        <v>10.5</v>
      </c>
      <c r="M24" s="103">
        <f t="shared" si="1"/>
        <v>10.532533333333333</v>
      </c>
      <c r="N24" s="51">
        <v>80</v>
      </c>
    </row>
    <row r="25" spans="1:14" ht="12.75">
      <c r="A25" s="104">
        <v>0.625</v>
      </c>
      <c r="B25" s="105">
        <v>11</v>
      </c>
      <c r="C25" s="106">
        <f t="shared" si="2"/>
        <v>15.875</v>
      </c>
      <c r="D25" s="107">
        <f t="shared" si="3"/>
        <v>12.919363636363636</v>
      </c>
      <c r="E25" s="108">
        <f t="shared" si="0"/>
        <v>1.3109077349880203</v>
      </c>
      <c r="F25" s="108">
        <f t="shared" si="4"/>
        <v>14.397181818181817</v>
      </c>
      <c r="G25" s="108">
        <f t="shared" si="5"/>
        <v>2.309090909090909</v>
      </c>
      <c r="H25" s="108">
        <f t="shared" si="6"/>
        <v>1.477818181818182</v>
      </c>
      <c r="I25" s="109">
        <f t="shared" si="7"/>
        <v>0.3163454545454546</v>
      </c>
      <c r="J25" s="110">
        <f t="shared" si="8"/>
        <v>16.61390909090909</v>
      </c>
      <c r="K25" s="108">
        <f t="shared" si="9"/>
        <v>13.658272727272726</v>
      </c>
      <c r="L25" s="111">
        <v>13.5</v>
      </c>
      <c r="M25" s="111">
        <f t="shared" si="1"/>
        <v>13.658272727272728</v>
      </c>
      <c r="N25" s="52">
        <v>75</v>
      </c>
    </row>
    <row r="26" spans="1:14" ht="12.75">
      <c r="A26" s="104">
        <v>0.75</v>
      </c>
      <c r="B26" s="105">
        <v>10</v>
      </c>
      <c r="C26" s="106">
        <f t="shared" si="2"/>
        <v>19.049999999999997</v>
      </c>
      <c r="D26" s="107">
        <f t="shared" si="3"/>
        <v>15.798799999999996</v>
      </c>
      <c r="E26" s="108">
        <f t="shared" si="0"/>
        <v>1.9603701634315625</v>
      </c>
      <c r="F26" s="108">
        <f t="shared" si="4"/>
        <v>17.4244</v>
      </c>
      <c r="G26" s="108">
        <f t="shared" si="5"/>
        <v>2.54</v>
      </c>
      <c r="H26" s="108">
        <f t="shared" si="6"/>
        <v>1.6256000000000002</v>
      </c>
      <c r="I26" s="109">
        <f t="shared" si="7"/>
        <v>0.34798</v>
      </c>
      <c r="J26" s="110">
        <f t="shared" si="8"/>
        <v>19.862799999999996</v>
      </c>
      <c r="K26" s="108">
        <f t="shared" si="9"/>
        <v>16.611599999999996</v>
      </c>
      <c r="L26" s="111">
        <v>16.5</v>
      </c>
      <c r="M26" s="111">
        <f t="shared" si="1"/>
        <v>16.611599999999996</v>
      </c>
      <c r="N26" s="52">
        <v>75</v>
      </c>
    </row>
    <row r="27" spans="1:14" ht="13.5" thickBot="1">
      <c r="A27" s="112">
        <v>0.875</v>
      </c>
      <c r="B27" s="113">
        <v>9</v>
      </c>
      <c r="C27" s="114">
        <f t="shared" si="2"/>
        <v>22.224999999999998</v>
      </c>
      <c r="D27" s="115">
        <f t="shared" si="3"/>
        <v>18.612555555555552</v>
      </c>
      <c r="E27" s="116">
        <f t="shared" si="0"/>
        <v>2.7208330572288317</v>
      </c>
      <c r="F27" s="116">
        <f t="shared" si="4"/>
        <v>20.418777777777777</v>
      </c>
      <c r="G27" s="116">
        <f t="shared" si="5"/>
        <v>2.822222222222222</v>
      </c>
      <c r="H27" s="116">
        <f t="shared" si="6"/>
        <v>1.8062222222222222</v>
      </c>
      <c r="I27" s="117">
        <f t="shared" si="7"/>
        <v>0.38664444444444446</v>
      </c>
      <c r="J27" s="118">
        <f t="shared" si="8"/>
        <v>23.12811111111111</v>
      </c>
      <c r="K27" s="116">
        <f t="shared" si="9"/>
        <v>19.515666666666664</v>
      </c>
      <c r="L27" s="119">
        <v>19.2</v>
      </c>
      <c r="M27" s="119">
        <f t="shared" si="1"/>
        <v>19.515666666666664</v>
      </c>
      <c r="N27" s="53">
        <v>75</v>
      </c>
    </row>
    <row r="28" spans="1:14" ht="12.75">
      <c r="A28" s="95">
        <v>1</v>
      </c>
      <c r="B28" s="96">
        <v>8</v>
      </c>
      <c r="C28" s="120">
        <f t="shared" si="2"/>
        <v>25.4</v>
      </c>
      <c r="D28" s="121">
        <f t="shared" si="3"/>
        <v>21.336</v>
      </c>
      <c r="E28" s="102">
        <f t="shared" si="0"/>
        <v>3.575327972511944</v>
      </c>
      <c r="F28" s="102">
        <f t="shared" si="4"/>
        <v>23.368</v>
      </c>
      <c r="G28" s="102">
        <f t="shared" si="5"/>
        <v>3.175</v>
      </c>
      <c r="H28" s="102">
        <f t="shared" si="6"/>
        <v>2.032</v>
      </c>
      <c r="I28" s="122">
        <f t="shared" si="7"/>
        <v>0.434975</v>
      </c>
      <c r="J28" s="101">
        <f t="shared" si="8"/>
        <v>26.415999999999997</v>
      </c>
      <c r="K28" s="102">
        <f t="shared" si="9"/>
        <v>22.351999999999997</v>
      </c>
      <c r="L28" s="103">
        <v>22</v>
      </c>
      <c r="M28" s="103">
        <f t="shared" si="1"/>
        <v>22.351999999999997</v>
      </c>
      <c r="N28" s="51">
        <v>75</v>
      </c>
    </row>
    <row r="29" spans="1:14" ht="12.75">
      <c r="A29" s="104">
        <v>1.125</v>
      </c>
      <c r="B29" s="105">
        <v>7</v>
      </c>
      <c r="C29" s="106">
        <f t="shared" si="2"/>
        <v>28.575</v>
      </c>
      <c r="D29" s="107">
        <f t="shared" si="3"/>
        <v>23.93042857142857</v>
      </c>
      <c r="E29" s="108">
        <f t="shared" si="0"/>
        <v>4.497703625215008</v>
      </c>
      <c r="F29" s="108">
        <f t="shared" si="4"/>
        <v>26.252714285714283</v>
      </c>
      <c r="G29" s="108">
        <f t="shared" si="5"/>
        <v>3.6285714285714286</v>
      </c>
      <c r="H29" s="108">
        <f t="shared" si="6"/>
        <v>2.3222857142857145</v>
      </c>
      <c r="I29" s="109">
        <f t="shared" si="7"/>
        <v>0.49711428571428573</v>
      </c>
      <c r="J29" s="110">
        <f t="shared" si="8"/>
        <v>29.736142857142855</v>
      </c>
      <c r="K29" s="108">
        <f t="shared" si="9"/>
        <v>25.091571428571427</v>
      </c>
      <c r="L29" s="111">
        <v>24.5</v>
      </c>
      <c r="M29" s="111">
        <f t="shared" si="1"/>
        <v>25.091571428571427</v>
      </c>
      <c r="N29" s="52">
        <v>75</v>
      </c>
    </row>
    <row r="30" spans="1:14" ht="12.75">
      <c r="A30" s="104">
        <v>1.25</v>
      </c>
      <c r="B30" s="105">
        <v>7</v>
      </c>
      <c r="C30" s="106">
        <f t="shared" si="2"/>
        <v>31.75</v>
      </c>
      <c r="D30" s="107">
        <f t="shared" si="3"/>
        <v>27.105428571428572</v>
      </c>
      <c r="E30" s="108">
        <f t="shared" si="0"/>
        <v>5.77035374905542</v>
      </c>
      <c r="F30" s="108">
        <f t="shared" si="4"/>
        <v>29.427714285714284</v>
      </c>
      <c r="G30" s="108">
        <f t="shared" si="5"/>
        <v>3.6285714285714286</v>
      </c>
      <c r="H30" s="108">
        <f t="shared" si="6"/>
        <v>2.3222857142857145</v>
      </c>
      <c r="I30" s="109">
        <f t="shared" si="7"/>
        <v>0.49711428571428573</v>
      </c>
      <c r="J30" s="110">
        <f t="shared" si="8"/>
        <v>32.911142857142856</v>
      </c>
      <c r="K30" s="108">
        <f t="shared" si="9"/>
        <v>28.266571428571428</v>
      </c>
      <c r="L30" s="111">
        <v>27.7</v>
      </c>
      <c r="M30" s="111">
        <f t="shared" si="1"/>
        <v>28.266571428571428</v>
      </c>
      <c r="N30" s="52">
        <v>75</v>
      </c>
    </row>
    <row r="31" spans="1:14" ht="13.5" thickBot="1">
      <c r="A31" s="112">
        <v>1.375</v>
      </c>
      <c r="B31" s="113">
        <v>6</v>
      </c>
      <c r="C31" s="114">
        <f t="shared" si="2"/>
        <v>34.925</v>
      </c>
      <c r="D31" s="115">
        <f t="shared" si="3"/>
        <v>29.50633333333333</v>
      </c>
      <c r="E31" s="116">
        <f t="shared" si="0"/>
        <v>6.837862603135451</v>
      </c>
      <c r="F31" s="116">
        <f t="shared" si="4"/>
        <v>32.215666666666664</v>
      </c>
      <c r="G31" s="116">
        <f t="shared" si="5"/>
        <v>4.233333333333333</v>
      </c>
      <c r="H31" s="116">
        <f t="shared" si="6"/>
        <v>2.7093333333333334</v>
      </c>
      <c r="I31" s="117">
        <f t="shared" si="7"/>
        <v>0.5799666666666667</v>
      </c>
      <c r="J31" s="118">
        <f t="shared" si="8"/>
        <v>36.279666666666664</v>
      </c>
      <c r="K31" s="116">
        <f t="shared" si="9"/>
        <v>30.860999999999997</v>
      </c>
      <c r="L31" s="119">
        <v>30.5</v>
      </c>
      <c r="M31" s="119">
        <f t="shared" si="1"/>
        <v>30.860999999999997</v>
      </c>
      <c r="N31" s="53">
        <v>75</v>
      </c>
    </row>
    <row r="32" spans="1:14" ht="12.75">
      <c r="A32" s="123">
        <v>1.5</v>
      </c>
      <c r="B32" s="124">
        <v>6</v>
      </c>
      <c r="C32" s="125">
        <f t="shared" si="2"/>
        <v>38.099999999999994</v>
      </c>
      <c r="D32" s="98">
        <f t="shared" si="3"/>
        <v>32.68133333333333</v>
      </c>
      <c r="E32" s="99">
        <f t="shared" si="0"/>
        <v>8.388598617290084</v>
      </c>
      <c r="F32" s="99">
        <f t="shared" si="4"/>
        <v>35.39066666666666</v>
      </c>
      <c r="G32" s="99">
        <f t="shared" si="5"/>
        <v>4.233333333333333</v>
      </c>
      <c r="H32" s="99">
        <f t="shared" si="6"/>
        <v>2.7093333333333334</v>
      </c>
      <c r="I32" s="100">
        <f t="shared" si="7"/>
        <v>0.5799666666666667</v>
      </c>
      <c r="J32" s="126">
        <f t="shared" si="8"/>
        <v>39.45466666666666</v>
      </c>
      <c r="K32" s="99">
        <f t="shared" si="9"/>
        <v>34.035999999999994</v>
      </c>
      <c r="L32" s="127">
        <v>33.5</v>
      </c>
      <c r="M32" s="127">
        <f t="shared" si="1"/>
        <v>34.035999999999994</v>
      </c>
      <c r="N32" s="61">
        <v>75</v>
      </c>
    </row>
    <row r="33" spans="1:14" ht="12.75">
      <c r="A33" s="104">
        <v>1.625</v>
      </c>
      <c r="B33" s="105">
        <v>5</v>
      </c>
      <c r="C33" s="106">
        <f t="shared" si="2"/>
        <v>41.275</v>
      </c>
      <c r="D33" s="107">
        <f t="shared" si="3"/>
        <v>34.7726</v>
      </c>
      <c r="E33" s="108">
        <f t="shared" si="0"/>
        <v>9.496513957328453</v>
      </c>
      <c r="F33" s="108">
        <f t="shared" si="4"/>
        <v>38.0238</v>
      </c>
      <c r="G33" s="108">
        <f t="shared" si="5"/>
        <v>5.08</v>
      </c>
      <c r="H33" s="108">
        <f t="shared" si="6"/>
        <v>3.2512000000000003</v>
      </c>
      <c r="I33" s="109">
        <f t="shared" si="7"/>
        <v>0.69596</v>
      </c>
      <c r="J33" s="110">
        <f t="shared" si="8"/>
        <v>42.9006</v>
      </c>
      <c r="K33" s="108">
        <f t="shared" si="9"/>
        <v>36.398199999999996</v>
      </c>
      <c r="L33" s="111">
        <v>35.5</v>
      </c>
      <c r="M33" s="111">
        <f t="shared" si="1"/>
        <v>36.398199999999996</v>
      </c>
      <c r="N33" s="52">
        <v>75</v>
      </c>
    </row>
    <row r="34" spans="1:14" ht="12.75">
      <c r="A34" s="104">
        <v>1.75</v>
      </c>
      <c r="B34" s="105">
        <v>5</v>
      </c>
      <c r="C34" s="106">
        <f t="shared" si="2"/>
        <v>44.449999999999996</v>
      </c>
      <c r="D34" s="107">
        <f t="shared" si="3"/>
        <v>37.947599999999994</v>
      </c>
      <c r="E34" s="108">
        <f t="shared" si="0"/>
        <v>11.309893348148622</v>
      </c>
      <c r="F34" s="108">
        <f t="shared" si="4"/>
        <v>41.1988</v>
      </c>
      <c r="G34" s="108">
        <f t="shared" si="5"/>
        <v>5.08</v>
      </c>
      <c r="H34" s="108">
        <f t="shared" si="6"/>
        <v>3.2512000000000003</v>
      </c>
      <c r="I34" s="109">
        <f t="shared" si="7"/>
        <v>0.69596</v>
      </c>
      <c r="J34" s="110">
        <f t="shared" si="8"/>
        <v>46.075599999999994</v>
      </c>
      <c r="K34" s="108">
        <f t="shared" si="9"/>
        <v>39.57319999999999</v>
      </c>
      <c r="L34" s="111">
        <v>39</v>
      </c>
      <c r="M34" s="111">
        <f t="shared" si="1"/>
        <v>39.57319999999999</v>
      </c>
      <c r="N34" s="52">
        <v>75</v>
      </c>
    </row>
    <row r="35" spans="1:14" ht="13.5" thickBot="1">
      <c r="A35" s="112">
        <v>1.875</v>
      </c>
      <c r="B35" s="113">
        <v>4.5</v>
      </c>
      <c r="C35" s="114">
        <f t="shared" si="2"/>
        <v>47.625</v>
      </c>
      <c r="D35" s="115">
        <f t="shared" si="3"/>
        <v>40.40011111111111</v>
      </c>
      <c r="E35" s="116">
        <f t="shared" si="0"/>
        <v>12.819025175106535</v>
      </c>
      <c r="F35" s="116">
        <f t="shared" si="4"/>
        <v>44.01255555555556</v>
      </c>
      <c r="G35" s="116">
        <f t="shared" si="5"/>
        <v>5.644444444444444</v>
      </c>
      <c r="H35" s="116">
        <f t="shared" si="6"/>
        <v>3.6124444444444443</v>
      </c>
      <c r="I35" s="117">
        <f t="shared" si="7"/>
        <v>0.7732888888888889</v>
      </c>
      <c r="J35" s="118">
        <f t="shared" si="8"/>
        <v>49.431222222222225</v>
      </c>
      <c r="K35" s="116">
        <f t="shared" si="9"/>
        <v>42.20633333333333</v>
      </c>
      <c r="L35" s="119">
        <v>41.5</v>
      </c>
      <c r="M35" s="119">
        <f t="shared" si="1"/>
        <v>42.20633333333333</v>
      </c>
      <c r="N35" s="53">
        <v>75</v>
      </c>
    </row>
    <row r="36" spans="1:14" ht="12.75">
      <c r="A36" s="95">
        <v>2</v>
      </c>
      <c r="B36" s="96">
        <v>4.5</v>
      </c>
      <c r="C36" s="128">
        <f t="shared" si="2"/>
        <v>50.8</v>
      </c>
      <c r="D36" s="121">
        <f t="shared" si="3"/>
        <v>43.575111111111106</v>
      </c>
      <c r="E36" s="102">
        <f t="shared" si="0"/>
        <v>14.913064208515705</v>
      </c>
      <c r="F36" s="102">
        <f t="shared" si="4"/>
        <v>47.187555555555555</v>
      </c>
      <c r="G36" s="102">
        <f t="shared" si="5"/>
        <v>5.644444444444444</v>
      </c>
      <c r="H36" s="102">
        <f t="shared" si="6"/>
        <v>3.6124444444444443</v>
      </c>
      <c r="I36" s="122">
        <f t="shared" si="7"/>
        <v>0.7732888888888889</v>
      </c>
      <c r="J36" s="101">
        <f t="shared" si="8"/>
        <v>52.60622222222222</v>
      </c>
      <c r="K36" s="102">
        <f t="shared" si="9"/>
        <v>45.38133333333333</v>
      </c>
      <c r="L36" s="103">
        <v>44.5</v>
      </c>
      <c r="M36" s="103">
        <f t="shared" si="1"/>
        <v>45.38133333333333</v>
      </c>
      <c r="N36" s="51">
        <v>75</v>
      </c>
    </row>
    <row r="37" spans="1:14" ht="12.75">
      <c r="A37" s="104">
        <v>2.25</v>
      </c>
      <c r="B37" s="105">
        <v>4</v>
      </c>
      <c r="C37" s="106">
        <f t="shared" si="2"/>
        <v>57.15</v>
      </c>
      <c r="D37" s="107">
        <f t="shared" si="3"/>
        <v>49.022</v>
      </c>
      <c r="E37" s="108">
        <f t="shared" si="0"/>
        <v>18.87434688890269</v>
      </c>
      <c r="F37" s="108">
        <f t="shared" si="4"/>
        <v>53.086</v>
      </c>
      <c r="G37" s="108">
        <f t="shared" si="5"/>
        <v>6.35</v>
      </c>
      <c r="H37" s="108">
        <f t="shared" si="6"/>
        <v>4.064</v>
      </c>
      <c r="I37" s="109">
        <f t="shared" si="7"/>
        <v>0.86995</v>
      </c>
      <c r="J37" s="110">
        <f t="shared" si="8"/>
        <v>59.182</v>
      </c>
      <c r="K37" s="108">
        <f t="shared" si="9"/>
        <v>51.054</v>
      </c>
      <c r="L37" s="111">
        <v>50</v>
      </c>
      <c r="M37" s="111">
        <f t="shared" si="1"/>
        <v>51.054</v>
      </c>
      <c r="N37" s="52">
        <v>75</v>
      </c>
    </row>
    <row r="38" spans="1:14" ht="12.75">
      <c r="A38" s="104">
        <v>2.5</v>
      </c>
      <c r="B38" s="105">
        <v>4</v>
      </c>
      <c r="C38" s="106">
        <f t="shared" si="2"/>
        <v>63.5</v>
      </c>
      <c r="D38" s="107">
        <f t="shared" si="3"/>
        <v>55.372</v>
      </c>
      <c r="E38" s="108">
        <f t="shared" si="0"/>
        <v>24.080766236629483</v>
      </c>
      <c r="F38" s="108">
        <f t="shared" si="4"/>
        <v>59.436</v>
      </c>
      <c r="G38" s="108">
        <f t="shared" si="5"/>
        <v>6.35</v>
      </c>
      <c r="H38" s="108">
        <f t="shared" si="6"/>
        <v>4.064</v>
      </c>
      <c r="I38" s="109">
        <f t="shared" si="7"/>
        <v>0.86995</v>
      </c>
      <c r="J38" s="110">
        <f t="shared" si="8"/>
        <v>65.532</v>
      </c>
      <c r="K38" s="108">
        <f t="shared" si="9"/>
        <v>57.403999999999996</v>
      </c>
      <c r="L38" s="111">
        <v>56</v>
      </c>
      <c r="M38" s="111">
        <f t="shared" si="1"/>
        <v>57.403999999999996</v>
      </c>
      <c r="N38" s="52">
        <v>75</v>
      </c>
    </row>
    <row r="39" spans="1:14" ht="13.5" thickBot="1">
      <c r="A39" s="112">
        <v>2.75</v>
      </c>
      <c r="B39" s="113">
        <v>3.5</v>
      </c>
      <c r="C39" s="114">
        <f t="shared" si="2"/>
        <v>69.85</v>
      </c>
      <c r="D39" s="115">
        <f t="shared" si="3"/>
        <v>60.56085714285714</v>
      </c>
      <c r="E39" s="116">
        <f t="shared" si="0"/>
        <v>28.8053998404552</v>
      </c>
      <c r="F39" s="116">
        <f t="shared" si="4"/>
        <v>65.20542857142857</v>
      </c>
      <c r="G39" s="116">
        <f t="shared" si="5"/>
        <v>7.257142857142857</v>
      </c>
      <c r="H39" s="116">
        <f t="shared" si="6"/>
        <v>4.644571428571429</v>
      </c>
      <c r="I39" s="117">
        <f t="shared" si="7"/>
        <v>0.9942285714285715</v>
      </c>
      <c r="J39" s="118">
        <f t="shared" si="8"/>
        <v>72.1722857142857</v>
      </c>
      <c r="K39" s="116">
        <f t="shared" si="9"/>
        <v>62.88314285714285</v>
      </c>
      <c r="L39" s="119">
        <v>61.5</v>
      </c>
      <c r="M39" s="119">
        <f t="shared" si="1"/>
        <v>62.88314285714285</v>
      </c>
      <c r="N39" s="53">
        <v>75</v>
      </c>
    </row>
    <row r="40" spans="1:14" ht="12.75">
      <c r="A40" s="95">
        <v>3</v>
      </c>
      <c r="B40" s="96">
        <v>3.5</v>
      </c>
      <c r="C40" s="120">
        <f t="shared" si="2"/>
        <v>76.19999999999999</v>
      </c>
      <c r="D40" s="121">
        <f t="shared" si="3"/>
        <v>66.91085714285713</v>
      </c>
      <c r="E40" s="102">
        <f t="shared" si="0"/>
        <v>35.16276903356058</v>
      </c>
      <c r="F40" s="102">
        <f t="shared" si="4"/>
        <v>71.55542857142856</v>
      </c>
      <c r="G40" s="102">
        <f t="shared" si="5"/>
        <v>7.257142857142857</v>
      </c>
      <c r="H40" s="102">
        <f t="shared" si="6"/>
        <v>4.644571428571429</v>
      </c>
      <c r="I40" s="122">
        <f t="shared" si="7"/>
        <v>0.9942285714285715</v>
      </c>
      <c r="J40" s="101">
        <f t="shared" si="8"/>
        <v>78.5222857142857</v>
      </c>
      <c r="K40" s="102">
        <f t="shared" si="9"/>
        <v>69.23314285714284</v>
      </c>
      <c r="L40" s="103">
        <v>68</v>
      </c>
      <c r="M40" s="103">
        <f t="shared" si="1"/>
        <v>69.23314285714285</v>
      </c>
      <c r="N40" s="51">
        <v>75</v>
      </c>
    </row>
    <row r="41" spans="1:14" ht="12.75">
      <c r="A41" s="104">
        <v>3.25</v>
      </c>
      <c r="B41" s="105">
        <v>3.25</v>
      </c>
      <c r="C41" s="106">
        <f t="shared" si="2"/>
        <v>82.55</v>
      </c>
      <c r="D41" s="107">
        <f t="shared" si="3"/>
        <v>72.54630769230769</v>
      </c>
      <c r="E41" s="108">
        <f t="shared" si="0"/>
        <v>41.335244271585154</v>
      </c>
      <c r="F41" s="108">
        <f t="shared" si="4"/>
        <v>77.54815384615384</v>
      </c>
      <c r="G41" s="108">
        <f t="shared" si="5"/>
        <v>7.815384615384615</v>
      </c>
      <c r="H41" s="108">
        <f t="shared" si="6"/>
        <v>5.001846153846154</v>
      </c>
      <c r="I41" s="109">
        <f t="shared" si="7"/>
        <v>1.0707076923076924</v>
      </c>
      <c r="J41" s="110">
        <f t="shared" si="8"/>
        <v>85.05092307692307</v>
      </c>
      <c r="K41" s="108">
        <f t="shared" si="9"/>
        <v>75.04723076923077</v>
      </c>
      <c r="L41" s="111"/>
      <c r="M41" s="111">
        <f t="shared" si="1"/>
        <v>75.04723076923077</v>
      </c>
      <c r="N41" s="52">
        <v>75</v>
      </c>
    </row>
    <row r="42" spans="1:14" ht="12.75">
      <c r="A42" s="104">
        <v>3.5</v>
      </c>
      <c r="B42" s="105">
        <v>3.25</v>
      </c>
      <c r="C42" s="106">
        <f t="shared" si="2"/>
        <v>88.89999999999999</v>
      </c>
      <c r="D42" s="107">
        <f t="shared" si="3"/>
        <v>78.89630769230769</v>
      </c>
      <c r="E42" s="108">
        <f t="shared" si="0"/>
        <v>48.88810902251728</v>
      </c>
      <c r="F42" s="108">
        <f t="shared" si="4"/>
        <v>83.89815384615383</v>
      </c>
      <c r="G42" s="108">
        <f t="shared" si="5"/>
        <v>7.815384615384615</v>
      </c>
      <c r="H42" s="108">
        <f t="shared" si="6"/>
        <v>5.001846153846154</v>
      </c>
      <c r="I42" s="109">
        <f t="shared" si="7"/>
        <v>1.0707076923076924</v>
      </c>
      <c r="J42" s="110">
        <f t="shared" si="8"/>
        <v>91.40092307692306</v>
      </c>
      <c r="K42" s="108">
        <f t="shared" si="9"/>
        <v>81.39723076923076</v>
      </c>
      <c r="L42" s="111"/>
      <c r="M42" s="111">
        <f t="shared" si="1"/>
        <v>81.39723076923076</v>
      </c>
      <c r="N42" s="52">
        <v>75</v>
      </c>
    </row>
    <row r="43" spans="1:14" ht="13.5" thickBot="1">
      <c r="A43" s="112">
        <v>3.75</v>
      </c>
      <c r="B43" s="113">
        <v>3</v>
      </c>
      <c r="C43" s="114">
        <f t="shared" si="2"/>
        <v>95.25</v>
      </c>
      <c r="D43" s="115">
        <f t="shared" si="3"/>
        <v>84.41266666666667</v>
      </c>
      <c r="E43" s="116">
        <f t="shared" si="0"/>
        <v>55.963532732247174</v>
      </c>
      <c r="F43" s="116">
        <f t="shared" si="4"/>
        <v>89.83133333333333</v>
      </c>
      <c r="G43" s="116">
        <f t="shared" si="5"/>
        <v>8.466666666666667</v>
      </c>
      <c r="H43" s="116">
        <f t="shared" si="6"/>
        <v>5.418666666666667</v>
      </c>
      <c r="I43" s="117">
        <f t="shared" si="7"/>
        <v>1.1599333333333335</v>
      </c>
      <c r="J43" s="118">
        <f t="shared" si="8"/>
        <v>97.95933333333333</v>
      </c>
      <c r="K43" s="116">
        <f t="shared" si="9"/>
        <v>87.122</v>
      </c>
      <c r="L43" s="119"/>
      <c r="M43" s="119">
        <f t="shared" si="1"/>
        <v>87.122</v>
      </c>
      <c r="N43" s="53">
        <v>75</v>
      </c>
    </row>
    <row r="44" spans="1:14" ht="12.75">
      <c r="A44" s="95">
        <v>4</v>
      </c>
      <c r="B44" s="96">
        <v>3</v>
      </c>
      <c r="C44" s="120">
        <f t="shared" si="2"/>
        <v>101.6</v>
      </c>
      <c r="D44" s="121">
        <f t="shared" si="3"/>
        <v>90.76266666666666</v>
      </c>
      <c r="E44" s="102">
        <f t="shared" si="0"/>
        <v>64.7000141843532</v>
      </c>
      <c r="F44" s="102">
        <f t="shared" si="4"/>
        <v>96.18133333333333</v>
      </c>
      <c r="G44" s="102">
        <f t="shared" si="5"/>
        <v>8.466666666666667</v>
      </c>
      <c r="H44" s="102">
        <f t="shared" si="6"/>
        <v>5.418666666666667</v>
      </c>
      <c r="I44" s="122">
        <f t="shared" si="7"/>
        <v>1.1599333333333335</v>
      </c>
      <c r="J44" s="101">
        <f t="shared" si="8"/>
        <v>104.30933333333333</v>
      </c>
      <c r="K44" s="102">
        <f t="shared" si="9"/>
        <v>93.472</v>
      </c>
      <c r="L44" s="103"/>
      <c r="M44" s="103">
        <f t="shared" si="1"/>
        <v>93.472</v>
      </c>
      <c r="N44" s="51">
        <v>75</v>
      </c>
    </row>
    <row r="45" spans="1:14" ht="12.75">
      <c r="A45" s="104">
        <v>4.25</v>
      </c>
      <c r="B45" s="105">
        <v>2.875</v>
      </c>
      <c r="C45" s="106">
        <f t="shared" si="2"/>
        <v>107.94999999999999</v>
      </c>
      <c r="D45" s="107">
        <f t="shared" si="3"/>
        <v>96.64147826086955</v>
      </c>
      <c r="E45" s="108">
        <f t="shared" si="0"/>
        <v>73.35285303590518</v>
      </c>
      <c r="F45" s="108">
        <f t="shared" si="4"/>
        <v>102.29573913043477</v>
      </c>
      <c r="G45" s="108">
        <f t="shared" si="5"/>
        <v>8.834782608695651</v>
      </c>
      <c r="H45" s="108">
        <f t="shared" si="6"/>
        <v>5.654260869565217</v>
      </c>
      <c r="I45" s="109">
        <f t="shared" si="7"/>
        <v>1.2103652173913042</v>
      </c>
      <c r="J45" s="110">
        <f t="shared" si="8"/>
        <v>110.77713043478259</v>
      </c>
      <c r="K45" s="108">
        <f t="shared" si="9"/>
        <v>99.46860869565216</v>
      </c>
      <c r="L45" s="111"/>
      <c r="M45" s="111">
        <f t="shared" si="1"/>
        <v>99.46860869565216</v>
      </c>
      <c r="N45" s="52">
        <v>75</v>
      </c>
    </row>
    <row r="46" spans="1:14" ht="12.75">
      <c r="A46" s="104">
        <v>4.5</v>
      </c>
      <c r="B46" s="105">
        <v>2.875</v>
      </c>
      <c r="C46" s="106">
        <f t="shared" si="2"/>
        <v>114.3</v>
      </c>
      <c r="D46" s="107">
        <f t="shared" si="3"/>
        <v>102.99147826086957</v>
      </c>
      <c r="E46" s="108">
        <f t="shared" si="0"/>
        <v>83.30910423117204</v>
      </c>
      <c r="F46" s="108">
        <f t="shared" si="4"/>
        <v>108.64573913043478</v>
      </c>
      <c r="G46" s="108">
        <f t="shared" si="5"/>
        <v>8.834782608695651</v>
      </c>
      <c r="H46" s="108">
        <f t="shared" si="6"/>
        <v>5.654260869565217</v>
      </c>
      <c r="I46" s="109">
        <f t="shared" si="7"/>
        <v>1.2103652173913042</v>
      </c>
      <c r="J46" s="110">
        <f t="shared" si="8"/>
        <v>117.1271304347826</v>
      </c>
      <c r="K46" s="108">
        <f t="shared" si="9"/>
        <v>105.81860869565216</v>
      </c>
      <c r="L46" s="111"/>
      <c r="M46" s="111">
        <f t="shared" si="1"/>
        <v>105.81860869565217</v>
      </c>
      <c r="N46" s="52">
        <v>75</v>
      </c>
    </row>
    <row r="47" spans="1:14" ht="13.5" thickBot="1">
      <c r="A47" s="112">
        <v>4.75</v>
      </c>
      <c r="B47" s="113">
        <v>2.75</v>
      </c>
      <c r="C47" s="114">
        <f t="shared" si="2"/>
        <v>120.64999999999999</v>
      </c>
      <c r="D47" s="115">
        <f t="shared" si="3"/>
        <v>108.82745454545454</v>
      </c>
      <c r="E47" s="116">
        <f t="shared" si="0"/>
        <v>93.01796281630914</v>
      </c>
      <c r="F47" s="116">
        <f t="shared" si="4"/>
        <v>114.73872727272726</v>
      </c>
      <c r="G47" s="116">
        <f t="shared" si="5"/>
        <v>9.236363636363636</v>
      </c>
      <c r="H47" s="116">
        <f t="shared" si="6"/>
        <v>5.911272727272728</v>
      </c>
      <c r="I47" s="117">
        <f t="shared" si="7"/>
        <v>1.2653818181818184</v>
      </c>
      <c r="J47" s="118">
        <f t="shared" si="8"/>
        <v>123.60563636363635</v>
      </c>
      <c r="K47" s="116">
        <f t="shared" si="9"/>
        <v>111.7830909090909</v>
      </c>
      <c r="L47" s="119"/>
      <c r="M47" s="119">
        <f t="shared" si="1"/>
        <v>111.7830909090909</v>
      </c>
      <c r="N47" s="53">
        <v>75</v>
      </c>
    </row>
    <row r="48" spans="1:14" ht="12.75">
      <c r="A48" s="123">
        <v>5</v>
      </c>
      <c r="B48" s="124">
        <v>2.75</v>
      </c>
      <c r="C48" s="125">
        <f t="shared" si="2"/>
        <v>127</v>
      </c>
      <c r="D48" s="98">
        <f t="shared" si="3"/>
        <v>115.17745454545454</v>
      </c>
      <c r="E48" s="99">
        <f t="shared" si="0"/>
        <v>104.18971112250192</v>
      </c>
      <c r="F48" s="99">
        <f t="shared" si="4"/>
        <v>121.08872727272727</v>
      </c>
      <c r="G48" s="99">
        <f t="shared" si="5"/>
        <v>9.236363636363636</v>
      </c>
      <c r="H48" s="99">
        <f t="shared" si="6"/>
        <v>5.911272727272728</v>
      </c>
      <c r="I48" s="100">
        <f t="shared" si="7"/>
        <v>1.2653818181818184</v>
      </c>
      <c r="J48" s="126">
        <f t="shared" si="8"/>
        <v>129.95563636363636</v>
      </c>
      <c r="K48" s="99">
        <f t="shared" si="9"/>
        <v>118.1330909090909</v>
      </c>
      <c r="L48" s="127"/>
      <c r="M48" s="127">
        <f t="shared" si="1"/>
        <v>118.13309090909091</v>
      </c>
      <c r="N48" s="61">
        <v>75</v>
      </c>
    </row>
    <row r="49" spans="1:14" ht="12.75">
      <c r="A49" s="104">
        <v>5.25</v>
      </c>
      <c r="B49" s="105">
        <v>2.625</v>
      </c>
      <c r="C49" s="106">
        <f t="shared" si="2"/>
        <v>133.35</v>
      </c>
      <c r="D49" s="107">
        <f t="shared" si="3"/>
        <v>120.96447619047619</v>
      </c>
      <c r="E49" s="108">
        <f t="shared" si="0"/>
        <v>114.92263620417054</v>
      </c>
      <c r="F49" s="108">
        <f t="shared" si="4"/>
        <v>127.15723809523809</v>
      </c>
      <c r="G49" s="108">
        <f t="shared" si="5"/>
        <v>9.676190476190476</v>
      </c>
      <c r="H49" s="108">
        <f t="shared" si="6"/>
        <v>6.1927619047619045</v>
      </c>
      <c r="I49" s="109">
        <f t="shared" si="7"/>
        <v>1.3256380952380953</v>
      </c>
      <c r="J49" s="110">
        <f t="shared" si="8"/>
        <v>136.44638095238093</v>
      </c>
      <c r="K49" s="108">
        <f t="shared" si="9"/>
        <v>124.06085714285713</v>
      </c>
      <c r="L49" s="111"/>
      <c r="M49" s="111">
        <f t="shared" si="1"/>
        <v>124.06085714285715</v>
      </c>
      <c r="N49" s="52">
        <v>75</v>
      </c>
    </row>
    <row r="50" spans="1:14" ht="12.75">
      <c r="A50" s="104">
        <v>5.5</v>
      </c>
      <c r="B50" s="105">
        <v>2.625</v>
      </c>
      <c r="C50" s="106">
        <f t="shared" si="2"/>
        <v>139.7</v>
      </c>
      <c r="D50" s="107">
        <f t="shared" si="3"/>
        <v>127.31447619047619</v>
      </c>
      <c r="E50" s="108">
        <f t="shared" si="0"/>
        <v>127.30499861302091</v>
      </c>
      <c r="F50" s="108">
        <f t="shared" si="4"/>
        <v>133.50723809523808</v>
      </c>
      <c r="G50" s="108">
        <f t="shared" si="5"/>
        <v>9.676190476190476</v>
      </c>
      <c r="H50" s="108">
        <f t="shared" si="6"/>
        <v>6.1927619047619045</v>
      </c>
      <c r="I50" s="109">
        <f t="shared" si="7"/>
        <v>1.3256380952380953</v>
      </c>
      <c r="J50" s="110">
        <f t="shared" si="8"/>
        <v>142.79638095238093</v>
      </c>
      <c r="K50" s="108">
        <f t="shared" si="9"/>
        <v>130.4108571428571</v>
      </c>
      <c r="L50" s="111"/>
      <c r="M50" s="111">
        <f t="shared" si="1"/>
        <v>130.41085714285714</v>
      </c>
      <c r="N50" s="52">
        <v>75</v>
      </c>
    </row>
    <row r="51" spans="1:14" ht="13.5" thickBot="1">
      <c r="A51" s="112">
        <v>5.75</v>
      </c>
      <c r="B51" s="113">
        <v>2.5</v>
      </c>
      <c r="C51" s="114">
        <f t="shared" si="2"/>
        <v>146.04999999999998</v>
      </c>
      <c r="D51" s="115">
        <f t="shared" si="3"/>
        <v>133.0452</v>
      </c>
      <c r="E51" s="116">
        <f t="shared" si="0"/>
        <v>139.02352716135488</v>
      </c>
      <c r="F51" s="116">
        <f t="shared" si="4"/>
        <v>139.5476</v>
      </c>
      <c r="G51" s="116">
        <f t="shared" si="5"/>
        <v>10.16</v>
      </c>
      <c r="H51" s="116">
        <f t="shared" si="6"/>
        <v>6.502400000000001</v>
      </c>
      <c r="I51" s="117">
        <f t="shared" si="7"/>
        <v>1.39192</v>
      </c>
      <c r="J51" s="118">
        <f t="shared" si="8"/>
        <v>149.3012</v>
      </c>
      <c r="K51" s="116">
        <f t="shared" si="9"/>
        <v>136.2964</v>
      </c>
      <c r="L51" s="119"/>
      <c r="M51" s="119">
        <f t="shared" si="1"/>
        <v>136.29639999999998</v>
      </c>
      <c r="N51" s="53">
        <v>75</v>
      </c>
    </row>
    <row r="52" spans="1:14" ht="13.5" thickBot="1">
      <c r="A52" s="112">
        <v>6</v>
      </c>
      <c r="B52" s="113">
        <v>2.5</v>
      </c>
      <c r="C52" s="114">
        <f t="shared" si="2"/>
        <v>152.39999999999998</v>
      </c>
      <c r="D52" s="115">
        <f t="shared" si="3"/>
        <v>139.3952</v>
      </c>
      <c r="E52" s="116">
        <f t="shared" si="0"/>
        <v>152.61088821335423</v>
      </c>
      <c r="F52" s="116">
        <f t="shared" si="4"/>
        <v>145.89759999999998</v>
      </c>
      <c r="G52" s="116">
        <f t="shared" si="5"/>
        <v>10.16</v>
      </c>
      <c r="H52" s="116">
        <f t="shared" si="6"/>
        <v>6.502400000000001</v>
      </c>
      <c r="I52" s="117">
        <f t="shared" si="7"/>
        <v>1.39192</v>
      </c>
      <c r="J52" s="118">
        <f t="shared" si="8"/>
        <v>155.6512</v>
      </c>
      <c r="K52" s="116">
        <f t="shared" si="9"/>
        <v>142.6464</v>
      </c>
      <c r="L52" s="119"/>
      <c r="M52" s="119">
        <f t="shared" si="1"/>
        <v>142.64639999999997</v>
      </c>
      <c r="N52" s="53">
        <v>75</v>
      </c>
    </row>
    <row r="53" spans="1:14" ht="13.5" thickBot="1">
      <c r="A53" s="1"/>
      <c r="B53" s="83"/>
      <c r="C53" s="64"/>
      <c r="D53" s="65"/>
      <c r="E53" s="66"/>
      <c r="F53" s="65"/>
      <c r="G53" s="67"/>
      <c r="H53" s="65"/>
      <c r="I53" s="68"/>
      <c r="J53" s="65"/>
      <c r="K53" s="65"/>
      <c r="L53" s="67"/>
      <c r="M53" s="67"/>
      <c r="N53" s="69"/>
    </row>
    <row r="54" spans="1:14" ht="13.5" thickBot="1">
      <c r="A54" s="148" t="s">
        <v>49</v>
      </c>
      <c r="B54" s="149"/>
      <c r="C54" s="149"/>
      <c r="D54" s="149"/>
      <c r="E54" s="149"/>
      <c r="F54" s="149"/>
      <c r="G54" s="149"/>
      <c r="H54" s="149"/>
      <c r="I54" s="150"/>
      <c r="J54" s="151" t="s">
        <v>48</v>
      </c>
      <c r="K54" s="152"/>
      <c r="L54" s="152"/>
      <c r="M54" s="152"/>
      <c r="N54" s="153"/>
    </row>
    <row r="55" spans="1:14" ht="12.75">
      <c r="A55" s="70" t="s">
        <v>44</v>
      </c>
      <c r="B55" s="72" t="s">
        <v>45</v>
      </c>
      <c r="C55" s="73" t="s">
        <v>40</v>
      </c>
      <c r="D55" s="74" t="s">
        <v>41</v>
      </c>
      <c r="E55" s="74" t="s">
        <v>41</v>
      </c>
      <c r="F55" s="74" t="s">
        <v>31</v>
      </c>
      <c r="G55" s="74" t="s">
        <v>42</v>
      </c>
      <c r="H55" s="74" t="s">
        <v>13</v>
      </c>
      <c r="I55" s="75" t="s">
        <v>39</v>
      </c>
      <c r="J55" s="84" t="s">
        <v>32</v>
      </c>
      <c r="K55" s="85" t="s">
        <v>0</v>
      </c>
      <c r="L55" s="154" t="s">
        <v>33</v>
      </c>
      <c r="M55" s="154"/>
      <c r="N55" s="155"/>
    </row>
    <row r="56" spans="1:14" ht="13.5" thickBot="1">
      <c r="A56" s="71" t="s">
        <v>43</v>
      </c>
      <c r="B56" s="5" t="s">
        <v>46</v>
      </c>
      <c r="C56" s="56" t="s">
        <v>1</v>
      </c>
      <c r="D56" s="6" t="s">
        <v>2</v>
      </c>
      <c r="E56" s="6" t="s">
        <v>3</v>
      </c>
      <c r="F56" s="6" t="s">
        <v>4</v>
      </c>
      <c r="G56" s="6" t="s">
        <v>5</v>
      </c>
      <c r="H56" s="6" t="s">
        <v>6</v>
      </c>
      <c r="I56" s="55" t="s">
        <v>8</v>
      </c>
      <c r="J56" s="54" t="s">
        <v>9</v>
      </c>
      <c r="K56" s="37" t="s">
        <v>10</v>
      </c>
      <c r="L56" s="37" t="s">
        <v>34</v>
      </c>
      <c r="M56" s="38" t="s">
        <v>35</v>
      </c>
      <c r="N56" s="50" t="s">
        <v>37</v>
      </c>
    </row>
    <row r="57" spans="1:14" ht="12.75">
      <c r="A57" s="86">
        <v>0.25</v>
      </c>
      <c r="B57" s="87">
        <v>24</v>
      </c>
      <c r="C57" s="62">
        <f>A57*25.4</f>
        <v>6.35</v>
      </c>
      <c r="D57" s="7">
        <f>C57-0.64*G57*2</f>
        <v>4.995333333333333</v>
      </c>
      <c r="E57" s="8">
        <f aca="true" t="shared" si="10" ref="E57:E72">PI()*((D57/2)^2)/100</f>
        <v>0.19598319274870993</v>
      </c>
      <c r="F57" s="8">
        <f>C57-H57</f>
        <v>5.672666666666666</v>
      </c>
      <c r="G57" s="8">
        <f>25.4/B57</f>
        <v>1.0583333333333333</v>
      </c>
      <c r="H57" s="8">
        <f>0.64*G57</f>
        <v>0.6773333333333333</v>
      </c>
      <c r="I57" s="80">
        <f>0.137*G57</f>
        <v>0.14499166666666669</v>
      </c>
      <c r="J57" s="10">
        <f aca="true" t="shared" si="11" ref="J57:J72">(2*(0.96/6*G57))+C57</f>
        <v>6.688666666666666</v>
      </c>
      <c r="K57" s="8">
        <f aca="true" t="shared" si="12" ref="K57:K72">J57-(2*0.64*G57)</f>
        <v>5.334</v>
      </c>
      <c r="L57" s="27"/>
      <c r="M57" s="39">
        <f aca="true" t="shared" si="13" ref="M57:M72">C57-(H57*2*N57/100)</f>
        <v>5.334</v>
      </c>
      <c r="N57" s="51">
        <v>75</v>
      </c>
    </row>
    <row r="58" spans="1:14" ht="12.75">
      <c r="A58" s="88">
        <v>0.3125</v>
      </c>
      <c r="B58" s="89">
        <v>18</v>
      </c>
      <c r="C58" s="58">
        <f aca="true" t="shared" si="14" ref="C58:C72">A58*25.4</f>
        <v>7.9375</v>
      </c>
      <c r="D58" s="12">
        <f aca="true" t="shared" si="15" ref="D58:D72">C58-0.64*G58*2</f>
        <v>6.131277777777778</v>
      </c>
      <c r="E58" s="13">
        <f t="shared" si="10"/>
        <v>0.295251332270637</v>
      </c>
      <c r="F58" s="13">
        <f aca="true" t="shared" si="16" ref="F58:F72">C58-H58</f>
        <v>7.034388888888889</v>
      </c>
      <c r="G58" s="13">
        <f aca="true" t="shared" si="17" ref="G58:G72">25.4/B58</f>
        <v>1.411111111111111</v>
      </c>
      <c r="H58" s="13">
        <f aca="true" t="shared" si="18" ref="H58:H72">0.64*G58</f>
        <v>0.9031111111111111</v>
      </c>
      <c r="I58" s="81">
        <f aca="true" t="shared" si="19" ref="I58:I72">0.137*G58</f>
        <v>0.19332222222222223</v>
      </c>
      <c r="J58" s="15">
        <f t="shared" si="11"/>
        <v>8.389055555555556</v>
      </c>
      <c r="K58" s="13">
        <f t="shared" si="12"/>
        <v>6.582833333333334</v>
      </c>
      <c r="L58" s="28"/>
      <c r="M58" s="11">
        <f t="shared" si="13"/>
        <v>6.582833333333333</v>
      </c>
      <c r="N58" s="52">
        <v>75</v>
      </c>
    </row>
    <row r="59" spans="1:14" ht="12.75">
      <c r="A59" s="88">
        <v>0.375</v>
      </c>
      <c r="B59" s="89">
        <v>16</v>
      </c>
      <c r="C59" s="58">
        <f t="shared" si="14"/>
        <v>9.524999999999999</v>
      </c>
      <c r="D59" s="12">
        <f t="shared" si="15"/>
        <v>7.4929999999999986</v>
      </c>
      <c r="E59" s="13">
        <f t="shared" si="10"/>
        <v>0.4409621836845972</v>
      </c>
      <c r="F59" s="13">
        <f t="shared" si="16"/>
        <v>8.508999999999999</v>
      </c>
      <c r="G59" s="13">
        <f t="shared" si="17"/>
        <v>1.5875</v>
      </c>
      <c r="H59" s="13">
        <f t="shared" si="18"/>
        <v>1.016</v>
      </c>
      <c r="I59" s="81">
        <f t="shared" si="19"/>
        <v>0.2174875</v>
      </c>
      <c r="J59" s="15">
        <f t="shared" si="11"/>
        <v>10.032999999999998</v>
      </c>
      <c r="K59" s="13">
        <f t="shared" si="12"/>
        <v>8.000999999999998</v>
      </c>
      <c r="L59" s="28"/>
      <c r="M59" s="11">
        <f t="shared" si="13"/>
        <v>8.000999999999998</v>
      </c>
      <c r="N59" s="52">
        <v>75</v>
      </c>
    </row>
    <row r="60" spans="1:14" ht="13.5" thickBot="1">
      <c r="A60" s="90">
        <v>0.4375</v>
      </c>
      <c r="B60" s="91">
        <v>14</v>
      </c>
      <c r="C60" s="59">
        <f t="shared" si="14"/>
        <v>11.112499999999999</v>
      </c>
      <c r="D60" s="17">
        <f t="shared" si="15"/>
        <v>8.790214285714285</v>
      </c>
      <c r="E60" s="18">
        <f t="shared" si="10"/>
        <v>0.6068604097970223</v>
      </c>
      <c r="F60" s="18">
        <f t="shared" si="16"/>
        <v>9.951357142857141</v>
      </c>
      <c r="G60" s="18">
        <f t="shared" si="17"/>
        <v>1.8142857142857143</v>
      </c>
      <c r="H60" s="18">
        <f t="shared" si="18"/>
        <v>1.1611428571428573</v>
      </c>
      <c r="I60" s="82">
        <f t="shared" si="19"/>
        <v>0.24855714285714287</v>
      </c>
      <c r="J60" s="20">
        <f t="shared" si="11"/>
        <v>11.693071428571427</v>
      </c>
      <c r="K60" s="18">
        <f t="shared" si="12"/>
        <v>9.370785714285713</v>
      </c>
      <c r="L60" s="29"/>
      <c r="M60" s="16">
        <f t="shared" si="13"/>
        <v>9.370785714285713</v>
      </c>
      <c r="N60" s="53">
        <v>75</v>
      </c>
    </row>
    <row r="61" spans="1:14" ht="12.75">
      <c r="A61" s="86">
        <v>0.5</v>
      </c>
      <c r="B61" s="87">
        <v>18.3125</v>
      </c>
      <c r="C61" s="63">
        <f t="shared" si="14"/>
        <v>12.7</v>
      </c>
      <c r="D61" s="7">
        <f t="shared" si="15"/>
        <v>10.924600682593855</v>
      </c>
      <c r="E61" s="8">
        <f t="shared" si="10"/>
        <v>0.9373483612540058</v>
      </c>
      <c r="F61" s="8">
        <f t="shared" si="16"/>
        <v>11.812300341296927</v>
      </c>
      <c r="G61" s="8">
        <f t="shared" si="17"/>
        <v>1.3870307167235494</v>
      </c>
      <c r="H61" s="8">
        <f t="shared" si="18"/>
        <v>0.8876996587030717</v>
      </c>
      <c r="I61" s="79">
        <f t="shared" si="19"/>
        <v>0.19002320819112628</v>
      </c>
      <c r="J61" s="10">
        <f t="shared" si="11"/>
        <v>13.143849829351534</v>
      </c>
      <c r="K61" s="8">
        <f t="shared" si="12"/>
        <v>11.36845051194539</v>
      </c>
      <c r="L61" s="27"/>
      <c r="M61" s="39">
        <f t="shared" si="13"/>
        <v>11.368450511945392</v>
      </c>
      <c r="N61" s="51">
        <v>75</v>
      </c>
    </row>
    <row r="62" spans="1:14" ht="12.75">
      <c r="A62" s="88">
        <v>0.5</v>
      </c>
      <c r="B62" s="89">
        <v>16.375</v>
      </c>
      <c r="C62" s="58">
        <f t="shared" si="14"/>
        <v>12.7</v>
      </c>
      <c r="D62" s="12">
        <f t="shared" si="15"/>
        <v>10.714534351145037</v>
      </c>
      <c r="E62" s="13">
        <f t="shared" si="10"/>
        <v>0.9016468804834834</v>
      </c>
      <c r="F62" s="13">
        <f t="shared" si="16"/>
        <v>11.707267175572518</v>
      </c>
      <c r="G62" s="13">
        <f t="shared" si="17"/>
        <v>1.5511450381679388</v>
      </c>
      <c r="H62" s="13">
        <f t="shared" si="18"/>
        <v>0.9927328244274809</v>
      </c>
      <c r="I62" s="77">
        <f t="shared" si="19"/>
        <v>0.21250687022900763</v>
      </c>
      <c r="J62" s="15">
        <f t="shared" si="11"/>
        <v>13.19636641221374</v>
      </c>
      <c r="K62" s="13">
        <f t="shared" si="12"/>
        <v>11.210900763358778</v>
      </c>
      <c r="L62" s="28"/>
      <c r="M62" s="11">
        <f t="shared" si="13"/>
        <v>11.210900763358778</v>
      </c>
      <c r="N62" s="52">
        <v>75</v>
      </c>
    </row>
    <row r="63" spans="1:14" ht="12.75">
      <c r="A63" s="88">
        <v>0.5</v>
      </c>
      <c r="B63" s="89">
        <v>14.4375</v>
      </c>
      <c r="C63" s="58">
        <f t="shared" si="14"/>
        <v>12.7</v>
      </c>
      <c r="D63" s="12">
        <f t="shared" si="15"/>
        <v>10.44808658008658</v>
      </c>
      <c r="E63" s="13">
        <f t="shared" si="10"/>
        <v>0.8573603736733717</v>
      </c>
      <c r="F63" s="13">
        <f t="shared" si="16"/>
        <v>11.574043290043289</v>
      </c>
      <c r="G63" s="13">
        <f t="shared" si="17"/>
        <v>1.7593073593073592</v>
      </c>
      <c r="H63" s="13">
        <f t="shared" si="18"/>
        <v>1.1259567099567098</v>
      </c>
      <c r="I63" s="77">
        <f t="shared" si="19"/>
        <v>0.24102510822510823</v>
      </c>
      <c r="J63" s="15">
        <f t="shared" si="11"/>
        <v>13.262978354978355</v>
      </c>
      <c r="K63" s="13">
        <f t="shared" si="12"/>
        <v>11.011064935064935</v>
      </c>
      <c r="L63" s="28"/>
      <c r="M63" s="11">
        <f t="shared" si="13"/>
        <v>11.011064935064935</v>
      </c>
      <c r="N63" s="52">
        <v>75</v>
      </c>
    </row>
    <row r="64" spans="1:14" ht="13.5" thickBot="1">
      <c r="A64" s="90">
        <v>0.53125</v>
      </c>
      <c r="B64" s="91">
        <v>13</v>
      </c>
      <c r="C64" s="59">
        <f t="shared" si="14"/>
        <v>13.493749999999999</v>
      </c>
      <c r="D64" s="17">
        <f t="shared" si="15"/>
        <v>10.992826923076922</v>
      </c>
      <c r="E64" s="18">
        <f t="shared" si="10"/>
        <v>0.9490927631050005</v>
      </c>
      <c r="F64" s="18">
        <f t="shared" si="16"/>
        <v>12.24328846153846</v>
      </c>
      <c r="G64" s="18">
        <f t="shared" si="17"/>
        <v>1.9538461538461538</v>
      </c>
      <c r="H64" s="18">
        <f t="shared" si="18"/>
        <v>1.2504615384615385</v>
      </c>
      <c r="I64" s="78">
        <f t="shared" si="19"/>
        <v>0.2676769230769231</v>
      </c>
      <c r="J64" s="20">
        <f t="shared" si="11"/>
        <v>14.118980769230769</v>
      </c>
      <c r="K64" s="18">
        <f t="shared" si="12"/>
        <v>11.61805769230769</v>
      </c>
      <c r="L64" s="29"/>
      <c r="M64" s="16">
        <f t="shared" si="13"/>
        <v>11.61805769230769</v>
      </c>
      <c r="N64" s="53">
        <v>75</v>
      </c>
    </row>
    <row r="65" spans="1:14" ht="12.75">
      <c r="A65" s="86">
        <v>0.5</v>
      </c>
      <c r="B65" s="87">
        <v>18</v>
      </c>
      <c r="C65" s="62">
        <f>A65*25.4</f>
        <v>12.7</v>
      </c>
      <c r="D65" s="7">
        <f t="shared" si="15"/>
        <v>10.893777777777776</v>
      </c>
      <c r="E65" s="8">
        <f t="shared" si="10"/>
        <v>0.9320665130322315</v>
      </c>
      <c r="F65" s="8">
        <f t="shared" si="16"/>
        <v>11.796888888888889</v>
      </c>
      <c r="G65" s="8">
        <f>25.4/B65</f>
        <v>1.411111111111111</v>
      </c>
      <c r="H65" s="8">
        <f t="shared" si="18"/>
        <v>0.9031111111111111</v>
      </c>
      <c r="I65" s="79">
        <f t="shared" si="19"/>
        <v>0.19332222222222223</v>
      </c>
      <c r="J65" s="10">
        <f t="shared" si="11"/>
        <v>13.151555555555555</v>
      </c>
      <c r="K65" s="8">
        <f t="shared" si="12"/>
        <v>11.345333333333333</v>
      </c>
      <c r="L65" s="27"/>
      <c r="M65" s="39">
        <f t="shared" si="13"/>
        <v>11.345333333333333</v>
      </c>
      <c r="N65" s="51">
        <v>75</v>
      </c>
    </row>
    <row r="66" spans="1:14" ht="12.75">
      <c r="A66" s="88">
        <v>0.5</v>
      </c>
      <c r="B66" s="89">
        <v>16</v>
      </c>
      <c r="C66" s="58">
        <f>A66*25.4</f>
        <v>12.7</v>
      </c>
      <c r="D66" s="12">
        <f t="shared" si="15"/>
        <v>10.668</v>
      </c>
      <c r="E66" s="13">
        <f t="shared" si="10"/>
        <v>0.893831993127986</v>
      </c>
      <c r="F66" s="13">
        <f t="shared" si="16"/>
        <v>11.684</v>
      </c>
      <c r="G66" s="13">
        <f>25.4/B66</f>
        <v>1.5875</v>
      </c>
      <c r="H66" s="13">
        <f t="shared" si="18"/>
        <v>1.016</v>
      </c>
      <c r="I66" s="77">
        <f t="shared" si="19"/>
        <v>0.2174875</v>
      </c>
      <c r="J66" s="15">
        <f t="shared" si="11"/>
        <v>13.207999999999998</v>
      </c>
      <c r="K66" s="13">
        <f t="shared" si="12"/>
        <v>11.175999999999998</v>
      </c>
      <c r="L66" s="28"/>
      <c r="M66" s="11">
        <f t="shared" si="13"/>
        <v>11.175999999999998</v>
      </c>
      <c r="N66" s="52">
        <v>75</v>
      </c>
    </row>
    <row r="67" spans="1:14" ht="12.75">
      <c r="A67" s="88">
        <v>0.5</v>
      </c>
      <c r="B67" s="89">
        <v>14</v>
      </c>
      <c r="C67" s="58">
        <f>A67*25.4</f>
        <v>12.7</v>
      </c>
      <c r="D67" s="12">
        <f t="shared" si="15"/>
        <v>10.377714285714285</v>
      </c>
      <c r="E67" s="13">
        <f t="shared" si="10"/>
        <v>0.8458498971481413</v>
      </c>
      <c r="F67" s="13">
        <f t="shared" si="16"/>
        <v>11.538857142857141</v>
      </c>
      <c r="G67" s="13">
        <f>25.4/B67</f>
        <v>1.8142857142857143</v>
      </c>
      <c r="H67" s="13">
        <f t="shared" si="18"/>
        <v>1.1611428571428573</v>
      </c>
      <c r="I67" s="77">
        <f t="shared" si="19"/>
        <v>0.24855714285714287</v>
      </c>
      <c r="J67" s="15">
        <f t="shared" si="11"/>
        <v>13.280571428571427</v>
      </c>
      <c r="K67" s="13">
        <f t="shared" si="12"/>
        <v>10.958285714285713</v>
      </c>
      <c r="L67" s="28"/>
      <c r="M67" s="11">
        <f t="shared" si="13"/>
        <v>10.958285714285713</v>
      </c>
      <c r="N67" s="52">
        <v>75</v>
      </c>
    </row>
    <row r="68" spans="1:14" ht="13.5" thickBot="1">
      <c r="A68" s="90">
        <v>1.375</v>
      </c>
      <c r="B68" s="91">
        <v>6</v>
      </c>
      <c r="C68" s="131">
        <f>A68*25.4</f>
        <v>34.925</v>
      </c>
      <c r="D68" s="17">
        <f t="shared" si="15"/>
        <v>29.50633333333333</v>
      </c>
      <c r="E68" s="18">
        <f t="shared" si="10"/>
        <v>6.837862603135451</v>
      </c>
      <c r="F68" s="18">
        <f t="shared" si="16"/>
        <v>32.215666666666664</v>
      </c>
      <c r="G68" s="18">
        <f t="shared" si="17"/>
        <v>4.233333333333333</v>
      </c>
      <c r="H68" s="18">
        <f t="shared" si="18"/>
        <v>2.7093333333333334</v>
      </c>
      <c r="I68" s="78">
        <f t="shared" si="19"/>
        <v>0.5799666666666667</v>
      </c>
      <c r="J68" s="20">
        <f t="shared" si="11"/>
        <v>36.279666666666664</v>
      </c>
      <c r="K68" s="18">
        <f t="shared" si="12"/>
        <v>30.860999999999997</v>
      </c>
      <c r="L68" s="29"/>
      <c r="M68" s="16">
        <f t="shared" si="13"/>
        <v>30.860999999999997</v>
      </c>
      <c r="N68" s="53">
        <v>75</v>
      </c>
    </row>
    <row r="69" spans="1:14" ht="12.75">
      <c r="A69" s="92">
        <v>1.5</v>
      </c>
      <c r="B69" s="93">
        <v>6</v>
      </c>
      <c r="C69" s="57">
        <f t="shared" si="14"/>
        <v>38.099999999999994</v>
      </c>
      <c r="D69" s="24">
        <f t="shared" si="15"/>
        <v>32.68133333333333</v>
      </c>
      <c r="E69" s="21">
        <f t="shared" si="10"/>
        <v>8.388598617290084</v>
      </c>
      <c r="F69" s="21">
        <f t="shared" si="16"/>
        <v>35.39066666666666</v>
      </c>
      <c r="G69" s="21">
        <f t="shared" si="17"/>
        <v>4.233333333333333</v>
      </c>
      <c r="H69" s="21">
        <f t="shared" si="18"/>
        <v>2.7093333333333334</v>
      </c>
      <c r="I69" s="76">
        <f t="shared" si="19"/>
        <v>0.5799666666666667</v>
      </c>
      <c r="J69" s="60">
        <f t="shared" si="11"/>
        <v>39.45466666666666</v>
      </c>
      <c r="K69" s="21">
        <f t="shared" si="12"/>
        <v>34.035999999999994</v>
      </c>
      <c r="L69" s="94"/>
      <c r="M69" s="23">
        <f t="shared" si="13"/>
        <v>34.035999999999994</v>
      </c>
      <c r="N69" s="61">
        <v>75</v>
      </c>
    </row>
    <row r="70" spans="1:14" ht="12.75">
      <c r="A70" s="88">
        <v>1.625</v>
      </c>
      <c r="B70" s="89">
        <v>5</v>
      </c>
      <c r="C70" s="58">
        <f t="shared" si="14"/>
        <v>41.275</v>
      </c>
      <c r="D70" s="12">
        <f t="shared" si="15"/>
        <v>34.7726</v>
      </c>
      <c r="E70" s="13">
        <f t="shared" si="10"/>
        <v>9.496513957328453</v>
      </c>
      <c r="F70" s="13">
        <f t="shared" si="16"/>
        <v>38.0238</v>
      </c>
      <c r="G70" s="13">
        <f t="shared" si="17"/>
        <v>5.08</v>
      </c>
      <c r="H70" s="13">
        <f t="shared" si="18"/>
        <v>3.2512000000000003</v>
      </c>
      <c r="I70" s="77">
        <f t="shared" si="19"/>
        <v>0.69596</v>
      </c>
      <c r="J70" s="15">
        <f t="shared" si="11"/>
        <v>42.9006</v>
      </c>
      <c r="K70" s="13">
        <f t="shared" si="12"/>
        <v>36.398199999999996</v>
      </c>
      <c r="L70" s="28"/>
      <c r="M70" s="11">
        <f t="shared" si="13"/>
        <v>36.398199999999996</v>
      </c>
      <c r="N70" s="52">
        <v>75</v>
      </c>
    </row>
    <row r="71" spans="1:14" ht="12.75">
      <c r="A71" s="88">
        <v>1.75</v>
      </c>
      <c r="B71" s="89">
        <v>5</v>
      </c>
      <c r="C71" s="58">
        <f t="shared" si="14"/>
        <v>44.449999999999996</v>
      </c>
      <c r="D71" s="12">
        <f t="shared" si="15"/>
        <v>37.947599999999994</v>
      </c>
      <c r="E71" s="13">
        <f t="shared" si="10"/>
        <v>11.309893348148622</v>
      </c>
      <c r="F71" s="13">
        <f t="shared" si="16"/>
        <v>41.1988</v>
      </c>
      <c r="G71" s="13">
        <f t="shared" si="17"/>
        <v>5.08</v>
      </c>
      <c r="H71" s="13">
        <f t="shared" si="18"/>
        <v>3.2512000000000003</v>
      </c>
      <c r="I71" s="77">
        <f t="shared" si="19"/>
        <v>0.69596</v>
      </c>
      <c r="J71" s="15">
        <f t="shared" si="11"/>
        <v>46.075599999999994</v>
      </c>
      <c r="K71" s="13">
        <f t="shared" si="12"/>
        <v>39.57319999999999</v>
      </c>
      <c r="L71" s="28"/>
      <c r="M71" s="11">
        <f t="shared" si="13"/>
        <v>39.57319999999999</v>
      </c>
      <c r="N71" s="52">
        <v>75</v>
      </c>
    </row>
    <row r="72" spans="1:14" ht="13.5" thickBot="1">
      <c r="A72" s="90">
        <v>1.875</v>
      </c>
      <c r="B72" s="91">
        <v>4.5</v>
      </c>
      <c r="C72" s="59">
        <f t="shared" si="14"/>
        <v>47.625</v>
      </c>
      <c r="D72" s="17">
        <f t="shared" si="15"/>
        <v>40.40011111111111</v>
      </c>
      <c r="E72" s="18">
        <f t="shared" si="10"/>
        <v>12.819025175106535</v>
      </c>
      <c r="F72" s="18">
        <f t="shared" si="16"/>
        <v>44.01255555555556</v>
      </c>
      <c r="G72" s="18">
        <f t="shared" si="17"/>
        <v>5.644444444444444</v>
      </c>
      <c r="H72" s="18">
        <f t="shared" si="18"/>
        <v>3.6124444444444443</v>
      </c>
      <c r="I72" s="78">
        <f t="shared" si="19"/>
        <v>0.7732888888888889</v>
      </c>
      <c r="J72" s="20">
        <f t="shared" si="11"/>
        <v>49.431222222222225</v>
      </c>
      <c r="K72" s="18">
        <f t="shared" si="12"/>
        <v>42.20633333333333</v>
      </c>
      <c r="L72" s="29"/>
      <c r="M72" s="16">
        <f t="shared" si="13"/>
        <v>42.20633333333333</v>
      </c>
      <c r="N72" s="53">
        <v>75</v>
      </c>
    </row>
  </sheetData>
  <sheetProtection sheet="1" objects="1" scenarios="1"/>
  <mergeCells count="20">
    <mergeCell ref="L3:N3"/>
    <mergeCell ref="L14:N14"/>
    <mergeCell ref="L10:N10"/>
    <mergeCell ref="L11:N11"/>
    <mergeCell ref="L12:N12"/>
    <mergeCell ref="L13:N13"/>
    <mergeCell ref="L18:N18"/>
    <mergeCell ref="J17:N17"/>
    <mergeCell ref="C16:L16"/>
    <mergeCell ref="A17:I17"/>
    <mergeCell ref="A54:I54"/>
    <mergeCell ref="J54:N54"/>
    <mergeCell ref="L55:N55"/>
    <mergeCell ref="K1:N1"/>
    <mergeCell ref="L4:N4"/>
    <mergeCell ref="L5:N5"/>
    <mergeCell ref="L6:N6"/>
    <mergeCell ref="L7:N7"/>
    <mergeCell ref="L8:N8"/>
    <mergeCell ref="L9:N9"/>
  </mergeCells>
  <printOptions/>
  <pageMargins left="0.36" right="0.4" top="0.66" bottom="0.41" header="0.42" footer="0"/>
  <pageSetup fitToHeight="1" fitToWidth="1" horizontalDpi="600" verticalDpi="600" orientation="portrait" paperSize="9" scale="81" r:id="rId4"/>
  <headerFooter alignWithMargins="0">
    <oddHeader>&amp;CTABLAS DE ROSCAS WITHWORTH</oddHeader>
  </headerFooter>
  <drawing r:id="rId3"/>
  <legacyDrawing r:id="rId2"/>
  <oleObjects>
    <oleObject progId="Equation.3" shapeId="4114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*</cp:lastModifiedBy>
  <cp:lastPrinted>2006-04-12T09:15:17Z</cp:lastPrinted>
  <dcterms:created xsi:type="dcterms:W3CDTF">2004-10-11T17:50:53Z</dcterms:created>
  <dcterms:modified xsi:type="dcterms:W3CDTF">2006-09-08T13:55:01Z</dcterms:modified>
  <cp:category/>
  <cp:version/>
  <cp:contentType/>
  <cp:contentStatus/>
</cp:coreProperties>
</file>